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27\01_VÝZVA\na E-ZAK\Díl_4\"/>
    </mc:Choice>
  </mc:AlternateContent>
  <bookViews>
    <workbookView xWindow="0" yWindow="0" windowWidth="23040" windowHeight="9192"/>
  </bookViews>
  <sheets>
    <sheet name="Rekapitulace stavby" sheetId="1" r:id="rId1"/>
    <sheet name="SO 01 - Oprava fasády" sheetId="2" r:id="rId2"/>
    <sheet name="SO 02 - Oprava fasády WC ..." sheetId="3" r:id="rId3"/>
    <sheet name="SO 03 - Demolice stavědla..." sheetId="4" r:id="rId4"/>
    <sheet name="SO 04 - Oprava skladů " sheetId="5" r:id="rId5"/>
  </sheets>
  <definedNames>
    <definedName name="_xlnm._FilterDatabase" localSheetId="1" hidden="1">'SO 01 - Oprava fasády'!$C$138:$K$412</definedName>
    <definedName name="_xlnm._FilterDatabase" localSheetId="2" hidden="1">'SO 02 - Oprava fasády WC ...'!$C$133:$K$270</definedName>
    <definedName name="_xlnm._FilterDatabase" localSheetId="3" hidden="1">'SO 03 - Demolice stavědla...'!$C$126:$K$182</definedName>
    <definedName name="_xlnm._FilterDatabase" localSheetId="4" hidden="1">'SO 04 - Oprava skladů '!$C$131:$K$227</definedName>
    <definedName name="_xlnm.Print_Titles" localSheetId="0">'Rekapitulace stavby'!$92:$92</definedName>
    <definedName name="_xlnm.Print_Titles" localSheetId="1">'SO 01 - Oprava fasády'!$138:$138</definedName>
    <definedName name="_xlnm.Print_Titles" localSheetId="2">'SO 02 - Oprava fasády WC ...'!$133:$133</definedName>
    <definedName name="_xlnm.Print_Titles" localSheetId="3">'SO 03 - Demolice stavědla...'!$126:$126</definedName>
    <definedName name="_xlnm.Print_Titles" localSheetId="4">'SO 04 - Oprava skladů '!$131:$131</definedName>
    <definedName name="_xlnm.Print_Area" localSheetId="0">'Rekapitulace stavby'!$D$4:$AO$76,'Rekapitulace stavby'!$C$82:$AQ$99</definedName>
    <definedName name="_xlnm.Print_Area" localSheetId="1">'SO 01 - Oprava fasády'!$C$4:$J$76,'SO 01 - Oprava fasády'!$C$82:$J$120,'SO 01 - Oprava fasády'!$C$126:$K$412</definedName>
    <definedName name="_xlnm.Print_Area" localSheetId="2">'SO 02 - Oprava fasády WC ...'!$C$4:$J$76,'SO 02 - Oprava fasády WC ...'!$C$82:$J$115,'SO 02 - Oprava fasády WC ...'!$C$121:$K$270</definedName>
    <definedName name="_xlnm.Print_Area" localSheetId="3">'SO 03 - Demolice stavědla...'!$C$4:$J$76,'SO 03 - Demolice stavědla...'!$C$82:$J$108,'SO 03 - Demolice stavědla...'!$C$114:$K$182</definedName>
    <definedName name="_xlnm.Print_Area" localSheetId="4">'SO 04 - Oprava skladů '!$C$4:$J$76,'SO 04 - Oprava skladů '!$C$82:$J$113,'SO 04 - Oprava skladů '!$C$119:$K$227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227" i="5"/>
  <c r="BH227" i="5"/>
  <c r="BF227" i="5"/>
  <c r="BE227" i="5"/>
  <c r="T227" i="5"/>
  <c r="T226" i="5" s="1"/>
  <c r="R227" i="5"/>
  <c r="R226" i="5"/>
  <c r="P227" i="5"/>
  <c r="P226" i="5" s="1"/>
  <c r="BI225" i="5"/>
  <c r="BH225" i="5"/>
  <c r="BF225" i="5"/>
  <c r="BE225" i="5"/>
  <c r="T225" i="5"/>
  <c r="T224" i="5"/>
  <c r="R225" i="5"/>
  <c r="R224" i="5" s="1"/>
  <c r="R219" i="5" s="1"/>
  <c r="P225" i="5"/>
  <c r="P224" i="5"/>
  <c r="BI223" i="5"/>
  <c r="BH223" i="5"/>
  <c r="BF223" i="5"/>
  <c r="BE223" i="5"/>
  <c r="T223" i="5"/>
  <c r="T222" i="5" s="1"/>
  <c r="R223" i="5"/>
  <c r="R222" i="5"/>
  <c r="P223" i="5"/>
  <c r="P222" i="5" s="1"/>
  <c r="BI221" i="5"/>
  <c r="BH221" i="5"/>
  <c r="BF221" i="5"/>
  <c r="BE221" i="5"/>
  <c r="T221" i="5"/>
  <c r="T220" i="5"/>
  <c r="T219" i="5" s="1"/>
  <c r="R221" i="5"/>
  <c r="R220" i="5"/>
  <c r="P221" i="5"/>
  <c r="P220" i="5" s="1"/>
  <c r="BI217" i="5"/>
  <c r="BH217" i="5"/>
  <c r="BF217" i="5"/>
  <c r="BE217" i="5"/>
  <c r="T217" i="5"/>
  <c r="R217" i="5"/>
  <c r="P217" i="5"/>
  <c r="BI215" i="5"/>
  <c r="BH215" i="5"/>
  <c r="BF215" i="5"/>
  <c r="BE215" i="5"/>
  <c r="T215" i="5"/>
  <c r="R215" i="5"/>
  <c r="P215" i="5"/>
  <c r="BI212" i="5"/>
  <c r="BH212" i="5"/>
  <c r="BF212" i="5"/>
  <c r="BE212" i="5"/>
  <c r="T212" i="5"/>
  <c r="R212" i="5"/>
  <c r="P212" i="5"/>
  <c r="BI210" i="5"/>
  <c r="BH210" i="5"/>
  <c r="BF210" i="5"/>
  <c r="BE210" i="5"/>
  <c r="T210" i="5"/>
  <c r="R210" i="5"/>
  <c r="P210" i="5"/>
  <c r="BI208" i="5"/>
  <c r="BH208" i="5"/>
  <c r="BF208" i="5"/>
  <c r="BE208" i="5"/>
  <c r="T208" i="5"/>
  <c r="R208" i="5"/>
  <c r="P208" i="5"/>
  <c r="BI207" i="5"/>
  <c r="BH207" i="5"/>
  <c r="BF207" i="5"/>
  <c r="BE207" i="5"/>
  <c r="T207" i="5"/>
  <c r="R207" i="5"/>
  <c r="P207" i="5"/>
  <c r="BI205" i="5"/>
  <c r="BH205" i="5"/>
  <c r="BF205" i="5"/>
  <c r="BE205" i="5"/>
  <c r="T205" i="5"/>
  <c r="R205" i="5"/>
  <c r="P205" i="5"/>
  <c r="BI204" i="5"/>
  <c r="BH204" i="5"/>
  <c r="BF204" i="5"/>
  <c r="BE204" i="5"/>
  <c r="T204" i="5"/>
  <c r="R204" i="5"/>
  <c r="P204" i="5"/>
  <c r="BI202" i="5"/>
  <c r="BH202" i="5"/>
  <c r="BF202" i="5"/>
  <c r="BE202" i="5"/>
  <c r="T202" i="5"/>
  <c r="R202" i="5"/>
  <c r="P202" i="5"/>
  <c r="BI200" i="5"/>
  <c r="BH200" i="5"/>
  <c r="BF200" i="5"/>
  <c r="BE200" i="5"/>
  <c r="T200" i="5"/>
  <c r="R200" i="5"/>
  <c r="P200" i="5"/>
  <c r="BI198" i="5"/>
  <c r="BH198" i="5"/>
  <c r="BF198" i="5"/>
  <c r="BE198" i="5"/>
  <c r="T198" i="5"/>
  <c r="R198" i="5"/>
  <c r="P198" i="5"/>
  <c r="BI196" i="5"/>
  <c r="BH196" i="5"/>
  <c r="BF196" i="5"/>
  <c r="BE196" i="5"/>
  <c r="T196" i="5"/>
  <c r="R196" i="5"/>
  <c r="P196" i="5"/>
  <c r="BI194" i="5"/>
  <c r="BH194" i="5"/>
  <c r="BF194" i="5"/>
  <c r="BE194" i="5"/>
  <c r="T194" i="5"/>
  <c r="R194" i="5"/>
  <c r="P194" i="5"/>
  <c r="BI192" i="5"/>
  <c r="BH192" i="5"/>
  <c r="BF192" i="5"/>
  <c r="BE192" i="5"/>
  <c r="T192" i="5"/>
  <c r="R192" i="5"/>
  <c r="P192" i="5"/>
  <c r="BI190" i="5"/>
  <c r="BH190" i="5"/>
  <c r="BF190" i="5"/>
  <c r="BE190" i="5"/>
  <c r="T190" i="5"/>
  <c r="R190" i="5"/>
  <c r="P190" i="5"/>
  <c r="BI188" i="5"/>
  <c r="BH188" i="5"/>
  <c r="BF188" i="5"/>
  <c r="BE188" i="5"/>
  <c r="T188" i="5"/>
  <c r="R188" i="5"/>
  <c r="P188" i="5"/>
  <c r="BI186" i="5"/>
  <c r="BH186" i="5"/>
  <c r="BF186" i="5"/>
  <c r="BE186" i="5"/>
  <c r="T186" i="5"/>
  <c r="R186" i="5"/>
  <c r="P186" i="5"/>
  <c r="BI184" i="5"/>
  <c r="BH184" i="5"/>
  <c r="BF184" i="5"/>
  <c r="BE184" i="5"/>
  <c r="T184" i="5"/>
  <c r="R184" i="5"/>
  <c r="P184" i="5"/>
  <c r="BI182" i="5"/>
  <c r="BH182" i="5"/>
  <c r="BF182" i="5"/>
  <c r="BE182" i="5"/>
  <c r="T182" i="5"/>
  <c r="R182" i="5"/>
  <c r="P182" i="5"/>
  <c r="BI180" i="5"/>
  <c r="BH180" i="5"/>
  <c r="BF180" i="5"/>
  <c r="BE180" i="5"/>
  <c r="T180" i="5"/>
  <c r="R180" i="5"/>
  <c r="P180" i="5"/>
  <c r="BI178" i="5"/>
  <c r="BH178" i="5"/>
  <c r="BF178" i="5"/>
  <c r="BE178" i="5"/>
  <c r="T178" i="5"/>
  <c r="R178" i="5"/>
  <c r="P178" i="5"/>
  <c r="BI176" i="5"/>
  <c r="BH176" i="5"/>
  <c r="BF176" i="5"/>
  <c r="BE176" i="5"/>
  <c r="T176" i="5"/>
  <c r="R176" i="5"/>
  <c r="P176" i="5"/>
  <c r="BI174" i="5"/>
  <c r="BH174" i="5"/>
  <c r="BF174" i="5"/>
  <c r="BE174" i="5"/>
  <c r="T174" i="5"/>
  <c r="R174" i="5"/>
  <c r="P174" i="5"/>
  <c r="BI172" i="5"/>
  <c r="BH172" i="5"/>
  <c r="BF172" i="5"/>
  <c r="BE172" i="5"/>
  <c r="T172" i="5"/>
  <c r="R172" i="5"/>
  <c r="P172" i="5"/>
  <c r="BI170" i="5"/>
  <c r="BH170" i="5"/>
  <c r="BF170" i="5"/>
  <c r="BE170" i="5"/>
  <c r="T170" i="5"/>
  <c r="R170" i="5"/>
  <c r="P170" i="5"/>
  <c r="BI168" i="5"/>
  <c r="BH168" i="5"/>
  <c r="BF168" i="5"/>
  <c r="BE168" i="5"/>
  <c r="T168" i="5"/>
  <c r="R168" i="5"/>
  <c r="P168" i="5"/>
  <c r="BI166" i="5"/>
  <c r="BH166" i="5"/>
  <c r="BF166" i="5"/>
  <c r="BE166" i="5"/>
  <c r="T166" i="5"/>
  <c r="R166" i="5"/>
  <c r="P166" i="5"/>
  <c r="BI164" i="5"/>
  <c r="BH164" i="5"/>
  <c r="BF164" i="5"/>
  <c r="BE164" i="5"/>
  <c r="T164" i="5"/>
  <c r="R164" i="5"/>
  <c r="P164" i="5"/>
  <c r="BI162" i="5"/>
  <c r="BH162" i="5"/>
  <c r="BF162" i="5"/>
  <c r="BE162" i="5"/>
  <c r="T162" i="5"/>
  <c r="R162" i="5"/>
  <c r="P162" i="5"/>
  <c r="BI160" i="5"/>
  <c r="BH160" i="5"/>
  <c r="BF160" i="5"/>
  <c r="BE160" i="5"/>
  <c r="T160" i="5"/>
  <c r="R160" i="5"/>
  <c r="P160" i="5"/>
  <c r="BI158" i="5"/>
  <c r="BH158" i="5"/>
  <c r="BF158" i="5"/>
  <c r="BE158" i="5"/>
  <c r="T158" i="5"/>
  <c r="R158" i="5"/>
  <c r="P158" i="5"/>
  <c r="BI155" i="5"/>
  <c r="BH155" i="5"/>
  <c r="BF155" i="5"/>
  <c r="BE155" i="5"/>
  <c r="T155" i="5"/>
  <c r="T154" i="5"/>
  <c r="R155" i="5"/>
  <c r="R154" i="5"/>
  <c r="P155" i="5"/>
  <c r="P154" i="5"/>
  <c r="BI152" i="5"/>
  <c r="BH152" i="5"/>
  <c r="BF152" i="5"/>
  <c r="BE152" i="5"/>
  <c r="T152" i="5"/>
  <c r="R152" i="5"/>
  <c r="P152" i="5"/>
  <c r="BI150" i="5"/>
  <c r="BH150" i="5"/>
  <c r="BF150" i="5"/>
  <c r="BE150" i="5"/>
  <c r="T150" i="5"/>
  <c r="R150" i="5"/>
  <c r="P150" i="5"/>
  <c r="BI148" i="5"/>
  <c r="BH148" i="5"/>
  <c r="BF148" i="5"/>
  <c r="BE148" i="5"/>
  <c r="T148" i="5"/>
  <c r="R148" i="5"/>
  <c r="P148" i="5"/>
  <c r="BI147" i="5"/>
  <c r="BH147" i="5"/>
  <c r="BF147" i="5"/>
  <c r="BE147" i="5"/>
  <c r="T147" i="5"/>
  <c r="R147" i="5"/>
  <c r="P147" i="5"/>
  <c r="BI146" i="5"/>
  <c r="BH146" i="5"/>
  <c r="BF146" i="5"/>
  <c r="BE146" i="5"/>
  <c r="T146" i="5"/>
  <c r="R146" i="5"/>
  <c r="P146" i="5"/>
  <c r="BI143" i="5"/>
  <c r="BH143" i="5"/>
  <c r="BF143" i="5"/>
  <c r="BE143" i="5"/>
  <c r="T143" i="5"/>
  <c r="R143" i="5"/>
  <c r="P143" i="5"/>
  <c r="BI141" i="5"/>
  <c r="BH141" i="5"/>
  <c r="BF141" i="5"/>
  <c r="BE141" i="5"/>
  <c r="T141" i="5"/>
  <c r="R141" i="5"/>
  <c r="P141" i="5"/>
  <c r="BI139" i="5"/>
  <c r="BH139" i="5"/>
  <c r="BF139" i="5"/>
  <c r="BE139" i="5"/>
  <c r="T139" i="5"/>
  <c r="R139" i="5"/>
  <c r="P139" i="5"/>
  <c r="BI137" i="5"/>
  <c r="BH137" i="5"/>
  <c r="BF137" i="5"/>
  <c r="BE137" i="5"/>
  <c r="T137" i="5"/>
  <c r="R137" i="5"/>
  <c r="P137" i="5"/>
  <c r="BI135" i="5"/>
  <c r="BH135" i="5"/>
  <c r="BF135" i="5"/>
  <c r="BE135" i="5"/>
  <c r="T135" i="5"/>
  <c r="R135" i="5"/>
  <c r="P135" i="5"/>
  <c r="J129" i="5"/>
  <c r="J128" i="5"/>
  <c r="F128" i="5"/>
  <c r="F126" i="5"/>
  <c r="E124" i="5"/>
  <c r="J92" i="5"/>
  <c r="J91" i="5"/>
  <c r="F91" i="5"/>
  <c r="F89" i="5"/>
  <c r="E87" i="5"/>
  <c r="J18" i="5"/>
  <c r="E18" i="5"/>
  <c r="F129" i="5"/>
  <c r="J17" i="5"/>
  <c r="J12" i="5"/>
  <c r="J126" i="5"/>
  <c r="E7" i="5"/>
  <c r="E122" i="5" s="1"/>
  <c r="J37" i="4"/>
  <c r="J36" i="4"/>
  <c r="AY97" i="1" s="1"/>
  <c r="J35" i="4"/>
  <c r="AX97" i="1"/>
  <c r="BI182" i="4"/>
  <c r="BH182" i="4"/>
  <c r="BF182" i="4"/>
  <c r="BE182" i="4"/>
  <c r="T182" i="4"/>
  <c r="T181" i="4"/>
  <c r="T178" i="4" s="1"/>
  <c r="R182" i="4"/>
  <c r="R181" i="4"/>
  <c r="P182" i="4"/>
  <c r="P181" i="4"/>
  <c r="BI180" i="4"/>
  <c r="BH180" i="4"/>
  <c r="BF180" i="4"/>
  <c r="BE180" i="4"/>
  <c r="T180" i="4"/>
  <c r="T179" i="4"/>
  <c r="R180" i="4"/>
  <c r="R179" i="4" s="1"/>
  <c r="R178" i="4" s="1"/>
  <c r="P180" i="4"/>
  <c r="P179" i="4"/>
  <c r="P178" i="4" s="1"/>
  <c r="BI177" i="4"/>
  <c r="BH177" i="4"/>
  <c r="BF177" i="4"/>
  <c r="BE177" i="4"/>
  <c r="T177" i="4"/>
  <c r="T176" i="4"/>
  <c r="T175" i="4"/>
  <c r="R177" i="4"/>
  <c r="R176" i="4"/>
  <c r="R175" i="4"/>
  <c r="P177" i="4"/>
  <c r="P176" i="4" s="1"/>
  <c r="P175" i="4" s="1"/>
  <c r="BI173" i="4"/>
  <c r="BH173" i="4"/>
  <c r="BF173" i="4"/>
  <c r="BE173" i="4"/>
  <c r="T173" i="4"/>
  <c r="R173" i="4"/>
  <c r="P173" i="4"/>
  <c r="BI171" i="4"/>
  <c r="BH171" i="4"/>
  <c r="BF171" i="4"/>
  <c r="BE171" i="4"/>
  <c r="T171" i="4"/>
  <c r="R171" i="4"/>
  <c r="P171" i="4"/>
  <c r="BI169" i="4"/>
  <c r="BH169" i="4"/>
  <c r="BF169" i="4"/>
  <c r="BE169" i="4"/>
  <c r="T169" i="4"/>
  <c r="R169" i="4"/>
  <c r="P169" i="4"/>
  <c r="BI168" i="4"/>
  <c r="BH168" i="4"/>
  <c r="BF168" i="4"/>
  <c r="BE168" i="4"/>
  <c r="T168" i="4"/>
  <c r="R168" i="4"/>
  <c r="P168" i="4"/>
  <c r="BI167" i="4"/>
  <c r="BH167" i="4"/>
  <c r="BF167" i="4"/>
  <c r="BE167" i="4"/>
  <c r="T167" i="4"/>
  <c r="R167" i="4"/>
  <c r="P167" i="4"/>
  <c r="BI165" i="4"/>
  <c r="BH165" i="4"/>
  <c r="BF165" i="4"/>
  <c r="BE165" i="4"/>
  <c r="T165" i="4"/>
  <c r="R165" i="4"/>
  <c r="P165" i="4"/>
  <c r="BI163" i="4"/>
  <c r="BH163" i="4"/>
  <c r="BF163" i="4"/>
  <c r="BE163" i="4"/>
  <c r="T163" i="4"/>
  <c r="R163" i="4"/>
  <c r="P163" i="4"/>
  <c r="BI162" i="4"/>
  <c r="BH162" i="4"/>
  <c r="BF162" i="4"/>
  <c r="BE162" i="4"/>
  <c r="T162" i="4"/>
  <c r="R162" i="4"/>
  <c r="P162" i="4"/>
  <c r="BI160" i="4"/>
  <c r="BH160" i="4"/>
  <c r="BF160" i="4"/>
  <c r="BE160" i="4"/>
  <c r="T160" i="4"/>
  <c r="R160" i="4"/>
  <c r="P160" i="4"/>
  <c r="BI158" i="4"/>
  <c r="BH158" i="4"/>
  <c r="BF158" i="4"/>
  <c r="BE158" i="4"/>
  <c r="T158" i="4"/>
  <c r="R158" i="4"/>
  <c r="P158" i="4"/>
  <c r="BI156" i="4"/>
  <c r="BH156" i="4"/>
  <c r="BF156" i="4"/>
  <c r="BE156" i="4"/>
  <c r="T156" i="4"/>
  <c r="R156" i="4"/>
  <c r="P156" i="4"/>
  <c r="BI154" i="4"/>
  <c r="BH154" i="4"/>
  <c r="BF154" i="4"/>
  <c r="BE154" i="4"/>
  <c r="T154" i="4"/>
  <c r="R154" i="4"/>
  <c r="P154" i="4"/>
  <c r="BI152" i="4"/>
  <c r="BH152" i="4"/>
  <c r="BF152" i="4"/>
  <c r="BE152" i="4"/>
  <c r="T152" i="4"/>
  <c r="R152" i="4"/>
  <c r="P152" i="4"/>
  <c r="BI150" i="4"/>
  <c r="BH150" i="4"/>
  <c r="BF150" i="4"/>
  <c r="BE150" i="4"/>
  <c r="T150" i="4"/>
  <c r="R150" i="4"/>
  <c r="P150" i="4"/>
  <c r="BI148" i="4"/>
  <c r="BH148" i="4"/>
  <c r="BF148" i="4"/>
  <c r="BE148" i="4"/>
  <c r="T148" i="4"/>
  <c r="R148" i="4"/>
  <c r="P148" i="4"/>
  <c r="BI147" i="4"/>
  <c r="BH147" i="4"/>
  <c r="BF147" i="4"/>
  <c r="BE147" i="4"/>
  <c r="T147" i="4"/>
  <c r="R147" i="4"/>
  <c r="P147" i="4"/>
  <c r="BI146" i="4"/>
  <c r="BH146" i="4"/>
  <c r="BF146" i="4"/>
  <c r="BE146" i="4"/>
  <c r="T146" i="4"/>
  <c r="R146" i="4"/>
  <c r="P146" i="4"/>
  <c r="BI144" i="4"/>
  <c r="BH144" i="4"/>
  <c r="BF144" i="4"/>
  <c r="BE144" i="4"/>
  <c r="T144" i="4"/>
  <c r="R144" i="4"/>
  <c r="P144" i="4"/>
  <c r="BI143" i="4"/>
  <c r="BH143" i="4"/>
  <c r="BF143" i="4"/>
  <c r="BE143" i="4"/>
  <c r="T143" i="4"/>
  <c r="R143" i="4"/>
  <c r="P143" i="4"/>
  <c r="BI140" i="4"/>
  <c r="BH140" i="4"/>
  <c r="BF140" i="4"/>
  <c r="BE140" i="4"/>
  <c r="T140" i="4"/>
  <c r="R140" i="4"/>
  <c r="P140" i="4"/>
  <c r="BI139" i="4"/>
  <c r="BH139" i="4"/>
  <c r="BF139" i="4"/>
  <c r="BE139" i="4"/>
  <c r="T139" i="4"/>
  <c r="R139" i="4"/>
  <c r="P139" i="4"/>
  <c r="BI138" i="4"/>
  <c r="BH138" i="4"/>
  <c r="BF138" i="4"/>
  <c r="BE138" i="4"/>
  <c r="T138" i="4"/>
  <c r="R138" i="4"/>
  <c r="P138" i="4"/>
  <c r="BI136" i="4"/>
  <c r="BH136" i="4"/>
  <c r="BF136" i="4"/>
  <c r="BE136" i="4"/>
  <c r="T136" i="4"/>
  <c r="R136" i="4"/>
  <c r="P136" i="4"/>
  <c r="BI135" i="4"/>
  <c r="BH135" i="4"/>
  <c r="BF135" i="4"/>
  <c r="BE135" i="4"/>
  <c r="T135" i="4"/>
  <c r="R135" i="4"/>
  <c r="P135" i="4"/>
  <c r="BI133" i="4"/>
  <c r="BH133" i="4"/>
  <c r="BF133" i="4"/>
  <c r="BE133" i="4"/>
  <c r="T133" i="4"/>
  <c r="R133" i="4"/>
  <c r="P133" i="4"/>
  <c r="BI131" i="4"/>
  <c r="BH131" i="4"/>
  <c r="BF131" i="4"/>
  <c r="BE131" i="4"/>
  <c r="T131" i="4"/>
  <c r="R131" i="4"/>
  <c r="P131" i="4"/>
  <c r="BI130" i="4"/>
  <c r="BH130" i="4"/>
  <c r="BF130" i="4"/>
  <c r="BE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92" i="4"/>
  <c r="J17" i="4"/>
  <c r="J12" i="4"/>
  <c r="J121" i="4"/>
  <c r="E7" i="4"/>
  <c r="E85" i="4" s="1"/>
  <c r="J136" i="3"/>
  <c r="J37" i="3"/>
  <c r="J36" i="3"/>
  <c r="AY96" i="1" s="1"/>
  <c r="J35" i="3"/>
  <c r="AX96" i="1"/>
  <c r="BI270" i="3"/>
  <c r="BH270" i="3"/>
  <c r="BF270" i="3"/>
  <c r="BE270" i="3"/>
  <c r="T270" i="3"/>
  <c r="T269" i="3" s="1"/>
  <c r="R270" i="3"/>
  <c r="R269" i="3"/>
  <c r="P270" i="3"/>
  <c r="P269" i="3" s="1"/>
  <c r="P264" i="3" s="1"/>
  <c r="BI268" i="3"/>
  <c r="BH268" i="3"/>
  <c r="BF268" i="3"/>
  <c r="BE268" i="3"/>
  <c r="T268" i="3"/>
  <c r="T267" i="3"/>
  <c r="R268" i="3"/>
  <c r="R267" i="3" s="1"/>
  <c r="P268" i="3"/>
  <c r="P267" i="3"/>
  <c r="BI266" i="3"/>
  <c r="BH266" i="3"/>
  <c r="BF266" i="3"/>
  <c r="BE266" i="3"/>
  <c r="T266" i="3"/>
  <c r="T265" i="3" s="1"/>
  <c r="T264" i="3" s="1"/>
  <c r="R266" i="3"/>
  <c r="R265" i="3"/>
  <c r="P266" i="3"/>
  <c r="P265" i="3"/>
  <c r="BI262" i="3"/>
  <c r="BH262" i="3"/>
  <c r="BF262" i="3"/>
  <c r="BE262" i="3"/>
  <c r="T262" i="3"/>
  <c r="R262" i="3"/>
  <c r="P262" i="3"/>
  <c r="BI260" i="3"/>
  <c r="BH260" i="3"/>
  <c r="BF260" i="3"/>
  <c r="BE260" i="3"/>
  <c r="T260" i="3"/>
  <c r="R260" i="3"/>
  <c r="P260" i="3"/>
  <c r="BI258" i="3"/>
  <c r="BH258" i="3"/>
  <c r="BF258" i="3"/>
  <c r="BE258" i="3"/>
  <c r="T258" i="3"/>
  <c r="R258" i="3"/>
  <c r="P258" i="3"/>
  <c r="BI256" i="3"/>
  <c r="BH256" i="3"/>
  <c r="BF256" i="3"/>
  <c r="BE256" i="3"/>
  <c r="T256" i="3"/>
  <c r="R256" i="3"/>
  <c r="P256" i="3"/>
  <c r="BI254" i="3"/>
  <c r="BH254" i="3"/>
  <c r="BF254" i="3"/>
  <c r="BE254" i="3"/>
  <c r="T254" i="3"/>
  <c r="R254" i="3"/>
  <c r="P254" i="3"/>
  <c r="BI252" i="3"/>
  <c r="BH252" i="3"/>
  <c r="BF252" i="3"/>
  <c r="BE252" i="3"/>
  <c r="T252" i="3"/>
  <c r="R252" i="3"/>
  <c r="P252" i="3"/>
  <c r="BI251" i="3"/>
  <c r="BH251" i="3"/>
  <c r="BF251" i="3"/>
  <c r="BE251" i="3"/>
  <c r="T251" i="3"/>
  <c r="R251" i="3"/>
  <c r="P251" i="3"/>
  <c r="BI250" i="3"/>
  <c r="BH250" i="3"/>
  <c r="BF250" i="3"/>
  <c r="BE250" i="3"/>
  <c r="T250" i="3"/>
  <c r="R250" i="3"/>
  <c r="P250" i="3"/>
  <c r="BI246" i="3"/>
  <c r="BH246" i="3"/>
  <c r="BF246" i="3"/>
  <c r="BE246" i="3"/>
  <c r="T246" i="3"/>
  <c r="R246" i="3"/>
  <c r="P246" i="3"/>
  <c r="BI243" i="3"/>
  <c r="BH243" i="3"/>
  <c r="BF243" i="3"/>
  <c r="BE243" i="3"/>
  <c r="T243" i="3"/>
  <c r="R243" i="3"/>
  <c r="P243" i="3"/>
  <c r="BI241" i="3"/>
  <c r="BH241" i="3"/>
  <c r="BF241" i="3"/>
  <c r="BE241" i="3"/>
  <c r="T241" i="3"/>
  <c r="R241" i="3"/>
  <c r="P241" i="3"/>
  <c r="BI240" i="3"/>
  <c r="BH240" i="3"/>
  <c r="BF240" i="3"/>
  <c r="BE240" i="3"/>
  <c r="T240" i="3"/>
  <c r="R240" i="3"/>
  <c r="P240" i="3"/>
  <c r="BI239" i="3"/>
  <c r="BH239" i="3"/>
  <c r="BF239" i="3"/>
  <c r="BE239" i="3"/>
  <c r="T239" i="3"/>
  <c r="R239" i="3"/>
  <c r="P239" i="3"/>
  <c r="BI237" i="3"/>
  <c r="BH237" i="3"/>
  <c r="BF237" i="3"/>
  <c r="BE237" i="3"/>
  <c r="T237" i="3"/>
  <c r="R237" i="3"/>
  <c r="P237" i="3"/>
  <c r="BI236" i="3"/>
  <c r="BH236" i="3"/>
  <c r="BF236" i="3"/>
  <c r="BE236" i="3"/>
  <c r="T236" i="3"/>
  <c r="R236" i="3"/>
  <c r="P236" i="3"/>
  <c r="BI235" i="3"/>
  <c r="BH235" i="3"/>
  <c r="BF235" i="3"/>
  <c r="BE235" i="3"/>
  <c r="T235" i="3"/>
  <c r="R235" i="3"/>
  <c r="P235" i="3"/>
  <c r="BI233" i="3"/>
  <c r="BH233" i="3"/>
  <c r="BF233" i="3"/>
  <c r="BE233" i="3"/>
  <c r="T233" i="3"/>
  <c r="R233" i="3"/>
  <c r="P233" i="3"/>
  <c r="BI230" i="3"/>
  <c r="BH230" i="3"/>
  <c r="BF230" i="3"/>
  <c r="BE230" i="3"/>
  <c r="T230" i="3"/>
  <c r="T229" i="3" s="1"/>
  <c r="R230" i="3"/>
  <c r="R229" i="3"/>
  <c r="P230" i="3"/>
  <c r="P229" i="3" s="1"/>
  <c r="BI228" i="3"/>
  <c r="BH228" i="3"/>
  <c r="BF228" i="3"/>
  <c r="BE228" i="3"/>
  <c r="T228" i="3"/>
  <c r="R228" i="3"/>
  <c r="P228" i="3"/>
  <c r="BI227" i="3"/>
  <c r="BH227" i="3"/>
  <c r="BF227" i="3"/>
  <c r="BE227" i="3"/>
  <c r="T227" i="3"/>
  <c r="R227" i="3"/>
  <c r="P227" i="3"/>
  <c r="BI225" i="3"/>
  <c r="BH225" i="3"/>
  <c r="BF225" i="3"/>
  <c r="BE225" i="3"/>
  <c r="T225" i="3"/>
  <c r="R225" i="3"/>
  <c r="P225" i="3"/>
  <c r="BI223" i="3"/>
  <c r="BH223" i="3"/>
  <c r="BF223" i="3"/>
  <c r="BE223" i="3"/>
  <c r="T223" i="3"/>
  <c r="R223" i="3"/>
  <c r="P223" i="3"/>
  <c r="BI222" i="3"/>
  <c r="BH222" i="3"/>
  <c r="BF222" i="3"/>
  <c r="BE222" i="3"/>
  <c r="T222" i="3"/>
  <c r="R222" i="3"/>
  <c r="P222" i="3"/>
  <c r="BI220" i="3"/>
  <c r="BH220" i="3"/>
  <c r="BF220" i="3"/>
  <c r="BE220" i="3"/>
  <c r="T220" i="3"/>
  <c r="R220" i="3"/>
  <c r="P220" i="3"/>
  <c r="BI218" i="3"/>
  <c r="BH218" i="3"/>
  <c r="BF218" i="3"/>
  <c r="BE218" i="3"/>
  <c r="T218" i="3"/>
  <c r="R218" i="3"/>
  <c r="P218" i="3"/>
  <c r="BI216" i="3"/>
  <c r="BH216" i="3"/>
  <c r="BF216" i="3"/>
  <c r="BE216" i="3"/>
  <c r="T216" i="3"/>
  <c r="R216" i="3"/>
  <c r="P216" i="3"/>
  <c r="BI214" i="3"/>
  <c r="BH214" i="3"/>
  <c r="BF214" i="3"/>
  <c r="BE214" i="3"/>
  <c r="T214" i="3"/>
  <c r="R214" i="3"/>
  <c r="P214" i="3"/>
  <c r="BI212" i="3"/>
  <c r="BH212" i="3"/>
  <c r="BF212" i="3"/>
  <c r="BE212" i="3"/>
  <c r="T212" i="3"/>
  <c r="R212" i="3"/>
  <c r="P212" i="3"/>
  <c r="BI210" i="3"/>
  <c r="BH210" i="3"/>
  <c r="BF210" i="3"/>
  <c r="BE210" i="3"/>
  <c r="T210" i="3"/>
  <c r="R210" i="3"/>
  <c r="P210" i="3"/>
  <c r="BI208" i="3"/>
  <c r="BH208" i="3"/>
  <c r="BF208" i="3"/>
  <c r="BE208" i="3"/>
  <c r="T208" i="3"/>
  <c r="R208" i="3"/>
  <c r="P208" i="3"/>
  <c r="BI206" i="3"/>
  <c r="BH206" i="3"/>
  <c r="BF206" i="3"/>
  <c r="BE206" i="3"/>
  <c r="T206" i="3"/>
  <c r="R206" i="3"/>
  <c r="P206" i="3"/>
  <c r="BI203" i="3"/>
  <c r="BH203" i="3"/>
  <c r="BF203" i="3"/>
  <c r="BE203" i="3"/>
  <c r="T203" i="3"/>
  <c r="R203" i="3"/>
  <c r="P203" i="3"/>
  <c r="BI202" i="3"/>
  <c r="BH202" i="3"/>
  <c r="BF202" i="3"/>
  <c r="BE202" i="3"/>
  <c r="T202" i="3"/>
  <c r="R202" i="3"/>
  <c r="P202" i="3"/>
  <c r="BI199" i="3"/>
  <c r="BH199" i="3"/>
  <c r="BF199" i="3"/>
  <c r="BE199" i="3"/>
  <c r="T199" i="3"/>
  <c r="R199" i="3"/>
  <c r="P199" i="3"/>
  <c r="BI197" i="3"/>
  <c r="BH197" i="3"/>
  <c r="BF197" i="3"/>
  <c r="BE197" i="3"/>
  <c r="T197" i="3"/>
  <c r="R197" i="3"/>
  <c r="P197" i="3"/>
  <c r="BI196" i="3"/>
  <c r="BH196" i="3"/>
  <c r="BF196" i="3"/>
  <c r="BE196" i="3"/>
  <c r="T196" i="3"/>
  <c r="R196" i="3"/>
  <c r="P196" i="3"/>
  <c r="BI195" i="3"/>
  <c r="BH195" i="3"/>
  <c r="BF195" i="3"/>
  <c r="BE195" i="3"/>
  <c r="T195" i="3"/>
  <c r="R195" i="3"/>
  <c r="P195" i="3"/>
  <c r="BI194" i="3"/>
  <c r="BH194" i="3"/>
  <c r="BF194" i="3"/>
  <c r="BE194" i="3"/>
  <c r="T194" i="3"/>
  <c r="R194" i="3"/>
  <c r="P194" i="3"/>
  <c r="BI191" i="3"/>
  <c r="BH191" i="3"/>
  <c r="BF191" i="3"/>
  <c r="BE191" i="3"/>
  <c r="T191" i="3"/>
  <c r="R191" i="3"/>
  <c r="P191" i="3"/>
  <c r="BI189" i="3"/>
  <c r="BH189" i="3"/>
  <c r="BF189" i="3"/>
  <c r="BE189" i="3"/>
  <c r="T189" i="3"/>
  <c r="R189" i="3"/>
  <c r="P189" i="3"/>
  <c r="BI187" i="3"/>
  <c r="BH187" i="3"/>
  <c r="BF187" i="3"/>
  <c r="BE187" i="3"/>
  <c r="T187" i="3"/>
  <c r="R187" i="3"/>
  <c r="P187" i="3"/>
  <c r="BI185" i="3"/>
  <c r="BH185" i="3"/>
  <c r="BF185" i="3"/>
  <c r="BE185" i="3"/>
  <c r="T185" i="3"/>
  <c r="R185" i="3"/>
  <c r="P185" i="3"/>
  <c r="BI183" i="3"/>
  <c r="BH183" i="3"/>
  <c r="BF183" i="3"/>
  <c r="BE183" i="3"/>
  <c r="T183" i="3"/>
  <c r="R183" i="3"/>
  <c r="P183" i="3"/>
  <c r="BI181" i="3"/>
  <c r="BH181" i="3"/>
  <c r="BF181" i="3"/>
  <c r="BE181" i="3"/>
  <c r="T181" i="3"/>
  <c r="R181" i="3"/>
  <c r="P181" i="3"/>
  <c r="BI179" i="3"/>
  <c r="BH179" i="3"/>
  <c r="BF179" i="3"/>
  <c r="BE179" i="3"/>
  <c r="T179" i="3"/>
  <c r="R179" i="3"/>
  <c r="P179" i="3"/>
  <c r="BI177" i="3"/>
  <c r="BH177" i="3"/>
  <c r="BF177" i="3"/>
  <c r="BE177" i="3"/>
  <c r="T177" i="3"/>
  <c r="R177" i="3"/>
  <c r="P177" i="3"/>
  <c r="BI176" i="3"/>
  <c r="BH176" i="3"/>
  <c r="BF176" i="3"/>
  <c r="BE176" i="3"/>
  <c r="T176" i="3"/>
  <c r="R176" i="3"/>
  <c r="P176" i="3"/>
  <c r="BI175" i="3"/>
  <c r="BH175" i="3"/>
  <c r="BF175" i="3"/>
  <c r="BE175" i="3"/>
  <c r="T175" i="3"/>
  <c r="R175" i="3"/>
  <c r="P175" i="3"/>
  <c r="BI173" i="3"/>
  <c r="BH173" i="3"/>
  <c r="BF173" i="3"/>
  <c r="BE173" i="3"/>
  <c r="T173" i="3"/>
  <c r="R173" i="3"/>
  <c r="P173" i="3"/>
  <c r="BI170" i="3"/>
  <c r="BH170" i="3"/>
  <c r="BF170" i="3"/>
  <c r="BE170" i="3"/>
  <c r="T170" i="3"/>
  <c r="R170" i="3"/>
  <c r="P170" i="3"/>
  <c r="BI168" i="3"/>
  <c r="BH168" i="3"/>
  <c r="BF168" i="3"/>
  <c r="BE168" i="3"/>
  <c r="T168" i="3"/>
  <c r="R168" i="3"/>
  <c r="P168" i="3"/>
  <c r="BI166" i="3"/>
  <c r="BH166" i="3"/>
  <c r="BF166" i="3"/>
  <c r="BE166" i="3"/>
  <c r="T166" i="3"/>
  <c r="R166" i="3"/>
  <c r="P166" i="3"/>
  <c r="BI164" i="3"/>
  <c r="BH164" i="3"/>
  <c r="BF164" i="3"/>
  <c r="BE164" i="3"/>
  <c r="T164" i="3"/>
  <c r="R164" i="3"/>
  <c r="P164" i="3"/>
  <c r="BI162" i="3"/>
  <c r="BH162" i="3"/>
  <c r="BF162" i="3"/>
  <c r="BE162" i="3"/>
  <c r="T162" i="3"/>
  <c r="R162" i="3"/>
  <c r="P162" i="3"/>
  <c r="BI160" i="3"/>
  <c r="BH160" i="3"/>
  <c r="BF160" i="3"/>
  <c r="BE160" i="3"/>
  <c r="T160" i="3"/>
  <c r="R160" i="3"/>
  <c r="P160" i="3"/>
  <c r="BI158" i="3"/>
  <c r="BH158" i="3"/>
  <c r="BF158" i="3"/>
  <c r="BE158" i="3"/>
  <c r="T158" i="3"/>
  <c r="R158" i="3"/>
  <c r="P158" i="3"/>
  <c r="BI156" i="3"/>
  <c r="BH156" i="3"/>
  <c r="BF156" i="3"/>
  <c r="BE156" i="3"/>
  <c r="T156" i="3"/>
  <c r="R156" i="3"/>
  <c r="P156" i="3"/>
  <c r="BI154" i="3"/>
  <c r="BH154" i="3"/>
  <c r="BF154" i="3"/>
  <c r="BE154" i="3"/>
  <c r="T154" i="3"/>
  <c r="R154" i="3"/>
  <c r="P154" i="3"/>
  <c r="BI151" i="3"/>
  <c r="BH151" i="3"/>
  <c r="BF151" i="3"/>
  <c r="BE151" i="3"/>
  <c r="T151" i="3"/>
  <c r="R151" i="3"/>
  <c r="P151" i="3"/>
  <c r="BI150" i="3"/>
  <c r="BH150" i="3"/>
  <c r="BF150" i="3"/>
  <c r="BE150" i="3"/>
  <c r="T150" i="3"/>
  <c r="R150" i="3"/>
  <c r="P150" i="3"/>
  <c r="BI148" i="3"/>
  <c r="BH148" i="3"/>
  <c r="BF148" i="3"/>
  <c r="BE148" i="3"/>
  <c r="T148" i="3"/>
  <c r="R148" i="3"/>
  <c r="P148" i="3"/>
  <c r="BI146" i="3"/>
  <c r="BH146" i="3"/>
  <c r="BF146" i="3"/>
  <c r="BE146" i="3"/>
  <c r="T146" i="3"/>
  <c r="R146" i="3"/>
  <c r="P146" i="3"/>
  <c r="BI144" i="3"/>
  <c r="BH144" i="3"/>
  <c r="BF144" i="3"/>
  <c r="BE144" i="3"/>
  <c r="T144" i="3"/>
  <c r="R144" i="3"/>
  <c r="P144" i="3"/>
  <c r="BI142" i="3"/>
  <c r="BH142" i="3"/>
  <c r="BF142" i="3"/>
  <c r="BE142" i="3"/>
  <c r="T142" i="3"/>
  <c r="R142" i="3"/>
  <c r="P142" i="3"/>
  <c r="BI140" i="3"/>
  <c r="BH140" i="3"/>
  <c r="BF140" i="3"/>
  <c r="BE140" i="3"/>
  <c r="T140" i="3"/>
  <c r="R140" i="3"/>
  <c r="P140" i="3"/>
  <c r="BI138" i="3"/>
  <c r="BH138" i="3"/>
  <c r="BF138" i="3"/>
  <c r="BE138" i="3"/>
  <c r="T138" i="3"/>
  <c r="R138" i="3"/>
  <c r="P138" i="3"/>
  <c r="J98" i="3"/>
  <c r="J131" i="3"/>
  <c r="J130" i="3"/>
  <c r="F130" i="3"/>
  <c r="F128" i="3"/>
  <c r="E126" i="3"/>
  <c r="J92" i="3"/>
  <c r="J91" i="3"/>
  <c r="F91" i="3"/>
  <c r="F89" i="3"/>
  <c r="E87" i="3"/>
  <c r="J18" i="3"/>
  <c r="E18" i="3"/>
  <c r="F131" i="3"/>
  <c r="J17" i="3"/>
  <c r="J12" i="3"/>
  <c r="J128" i="3" s="1"/>
  <c r="E7" i="3"/>
  <c r="E124" i="3"/>
  <c r="J37" i="2"/>
  <c r="J36" i="2"/>
  <c r="AY95" i="1"/>
  <c r="J35" i="2"/>
  <c r="AX95" i="1" s="1"/>
  <c r="BI412" i="2"/>
  <c r="BH412" i="2"/>
  <c r="BF412" i="2"/>
  <c r="BE412" i="2"/>
  <c r="T412" i="2"/>
  <c r="T411" i="2"/>
  <c r="R412" i="2"/>
  <c r="R411" i="2" s="1"/>
  <c r="P412" i="2"/>
  <c r="P411" i="2"/>
  <c r="BI410" i="2"/>
  <c r="BH410" i="2"/>
  <c r="BF410" i="2"/>
  <c r="BE410" i="2"/>
  <c r="T410" i="2"/>
  <c r="T409" i="2" s="1"/>
  <c r="T406" i="2" s="1"/>
  <c r="R410" i="2"/>
  <c r="R409" i="2"/>
  <c r="P410" i="2"/>
  <c r="P409" i="2" s="1"/>
  <c r="BI408" i="2"/>
  <c r="BH408" i="2"/>
  <c r="BF408" i="2"/>
  <c r="BE408" i="2"/>
  <c r="T408" i="2"/>
  <c r="T407" i="2"/>
  <c r="R408" i="2"/>
  <c r="R407" i="2" s="1"/>
  <c r="R406" i="2" s="1"/>
  <c r="P408" i="2"/>
  <c r="P407" i="2" s="1"/>
  <c r="P406" i="2" s="1"/>
  <c r="BI405" i="2"/>
  <c r="BH405" i="2"/>
  <c r="BF405" i="2"/>
  <c r="BE405" i="2"/>
  <c r="T405" i="2"/>
  <c r="T404" i="2"/>
  <c r="R405" i="2"/>
  <c r="R404" i="2"/>
  <c r="P405" i="2"/>
  <c r="P404" i="2"/>
  <c r="BI402" i="2"/>
  <c r="BH402" i="2"/>
  <c r="BF402" i="2"/>
  <c r="BE402" i="2"/>
  <c r="T402" i="2"/>
  <c r="R402" i="2"/>
  <c r="P402" i="2"/>
  <c r="BI400" i="2"/>
  <c r="BH400" i="2"/>
  <c r="BF400" i="2"/>
  <c r="BE400" i="2"/>
  <c r="T400" i="2"/>
  <c r="R400" i="2"/>
  <c r="P400" i="2"/>
  <c r="BI398" i="2"/>
  <c r="BH398" i="2"/>
  <c r="BF398" i="2"/>
  <c r="BE398" i="2"/>
  <c r="T398" i="2"/>
  <c r="R398" i="2"/>
  <c r="P398" i="2"/>
  <c r="BI396" i="2"/>
  <c r="BH396" i="2"/>
  <c r="BF396" i="2"/>
  <c r="BE396" i="2"/>
  <c r="T396" i="2"/>
  <c r="R396" i="2"/>
  <c r="P396" i="2"/>
  <c r="BI394" i="2"/>
  <c r="BH394" i="2"/>
  <c r="BF394" i="2"/>
  <c r="BE394" i="2"/>
  <c r="T394" i="2"/>
  <c r="R394" i="2"/>
  <c r="P394" i="2"/>
  <c r="BI392" i="2"/>
  <c r="BH392" i="2"/>
  <c r="BF392" i="2"/>
  <c r="BE392" i="2"/>
  <c r="T392" i="2"/>
  <c r="R392" i="2"/>
  <c r="P392" i="2"/>
  <c r="BI390" i="2"/>
  <c r="BH390" i="2"/>
  <c r="BF390" i="2"/>
  <c r="BE390" i="2"/>
  <c r="T390" i="2"/>
  <c r="R390" i="2"/>
  <c r="P390" i="2"/>
  <c r="BI388" i="2"/>
  <c r="BH388" i="2"/>
  <c r="BF388" i="2"/>
  <c r="BE388" i="2"/>
  <c r="T388" i="2"/>
  <c r="R388" i="2"/>
  <c r="P388" i="2"/>
  <c r="BI387" i="2"/>
  <c r="BH387" i="2"/>
  <c r="BF387" i="2"/>
  <c r="BE387" i="2"/>
  <c r="T387" i="2"/>
  <c r="R387" i="2"/>
  <c r="P387" i="2"/>
  <c r="BI386" i="2"/>
  <c r="BH386" i="2"/>
  <c r="BF386" i="2"/>
  <c r="BE386" i="2"/>
  <c r="T386" i="2"/>
  <c r="R386" i="2"/>
  <c r="P386" i="2"/>
  <c r="BI384" i="2"/>
  <c r="BH384" i="2"/>
  <c r="BF384" i="2"/>
  <c r="BE384" i="2"/>
  <c r="T384" i="2"/>
  <c r="R384" i="2"/>
  <c r="P384" i="2"/>
  <c r="BI382" i="2"/>
  <c r="BH382" i="2"/>
  <c r="BF382" i="2"/>
  <c r="BE382" i="2"/>
  <c r="T382" i="2"/>
  <c r="R382" i="2"/>
  <c r="P382" i="2"/>
  <c r="BI380" i="2"/>
  <c r="BH380" i="2"/>
  <c r="BF380" i="2"/>
  <c r="BE380" i="2"/>
  <c r="T380" i="2"/>
  <c r="R380" i="2"/>
  <c r="P380" i="2"/>
  <c r="BI378" i="2"/>
  <c r="BH378" i="2"/>
  <c r="BF378" i="2"/>
  <c r="BE378" i="2"/>
  <c r="T378" i="2"/>
  <c r="R378" i="2"/>
  <c r="P378" i="2"/>
  <c r="BI376" i="2"/>
  <c r="BH376" i="2"/>
  <c r="BF376" i="2"/>
  <c r="BE376" i="2"/>
  <c r="T376" i="2"/>
  <c r="R376" i="2"/>
  <c r="P376" i="2"/>
  <c r="BI374" i="2"/>
  <c r="BH374" i="2"/>
  <c r="BF374" i="2"/>
  <c r="BE374" i="2"/>
  <c r="T374" i="2"/>
  <c r="R374" i="2"/>
  <c r="P374" i="2"/>
  <c r="BI372" i="2"/>
  <c r="BH372" i="2"/>
  <c r="BF372" i="2"/>
  <c r="BE372" i="2"/>
  <c r="T372" i="2"/>
  <c r="R372" i="2"/>
  <c r="P372" i="2"/>
  <c r="BI370" i="2"/>
  <c r="BH370" i="2"/>
  <c r="BF370" i="2"/>
  <c r="BE370" i="2"/>
  <c r="T370" i="2"/>
  <c r="R370" i="2"/>
  <c r="P370" i="2"/>
  <c r="BI368" i="2"/>
  <c r="BH368" i="2"/>
  <c r="BF368" i="2"/>
  <c r="BE368" i="2"/>
  <c r="T368" i="2"/>
  <c r="R368" i="2"/>
  <c r="P368" i="2"/>
  <c r="BI366" i="2"/>
  <c r="BH366" i="2"/>
  <c r="BF366" i="2"/>
  <c r="BE366" i="2"/>
  <c r="T366" i="2"/>
  <c r="R366" i="2"/>
  <c r="P366" i="2"/>
  <c r="BI364" i="2"/>
  <c r="BH364" i="2"/>
  <c r="BF364" i="2"/>
  <c r="BE364" i="2"/>
  <c r="T364" i="2"/>
  <c r="R364" i="2"/>
  <c r="P364" i="2"/>
  <c r="BI362" i="2"/>
  <c r="BH362" i="2"/>
  <c r="BF362" i="2"/>
  <c r="BE362" i="2"/>
  <c r="T362" i="2"/>
  <c r="R362" i="2"/>
  <c r="P362" i="2"/>
  <c r="BI360" i="2"/>
  <c r="BH360" i="2"/>
  <c r="BF360" i="2"/>
  <c r="BE360" i="2"/>
  <c r="T360" i="2"/>
  <c r="R360" i="2"/>
  <c r="P360" i="2"/>
  <c r="BI358" i="2"/>
  <c r="BH358" i="2"/>
  <c r="BF358" i="2"/>
  <c r="BE358" i="2"/>
  <c r="T358" i="2"/>
  <c r="R358" i="2"/>
  <c r="P358" i="2"/>
  <c r="BI356" i="2"/>
  <c r="BH356" i="2"/>
  <c r="BF356" i="2"/>
  <c r="BE356" i="2"/>
  <c r="T356" i="2"/>
  <c r="R356" i="2"/>
  <c r="P356" i="2"/>
  <c r="BI354" i="2"/>
  <c r="BH354" i="2"/>
  <c r="BF354" i="2"/>
  <c r="BE354" i="2"/>
  <c r="T354" i="2"/>
  <c r="R354" i="2"/>
  <c r="P354" i="2"/>
  <c r="BI353" i="2"/>
  <c r="BH353" i="2"/>
  <c r="BF353" i="2"/>
  <c r="BE353" i="2"/>
  <c r="T353" i="2"/>
  <c r="R353" i="2"/>
  <c r="P353" i="2"/>
  <c r="BI352" i="2"/>
  <c r="BH352" i="2"/>
  <c r="BF352" i="2"/>
  <c r="BE352" i="2"/>
  <c r="T352" i="2"/>
  <c r="R352" i="2"/>
  <c r="P352" i="2"/>
  <c r="BI351" i="2"/>
  <c r="BH351" i="2"/>
  <c r="BF351" i="2"/>
  <c r="BE351" i="2"/>
  <c r="T351" i="2"/>
  <c r="R351" i="2"/>
  <c r="P351" i="2"/>
  <c r="BI350" i="2"/>
  <c r="BH350" i="2"/>
  <c r="BF350" i="2"/>
  <c r="BE350" i="2"/>
  <c r="T350" i="2"/>
  <c r="R350" i="2"/>
  <c r="P350" i="2"/>
  <c r="BI349" i="2"/>
  <c r="BH349" i="2"/>
  <c r="BF349" i="2"/>
  <c r="BE349" i="2"/>
  <c r="T349" i="2"/>
  <c r="R349" i="2"/>
  <c r="P349" i="2"/>
  <c r="BI348" i="2"/>
  <c r="BH348" i="2"/>
  <c r="BF348" i="2"/>
  <c r="BE348" i="2"/>
  <c r="T348" i="2"/>
  <c r="R348" i="2"/>
  <c r="P348" i="2"/>
  <c r="BI346" i="2"/>
  <c r="BH346" i="2"/>
  <c r="BF346" i="2"/>
  <c r="BE346" i="2"/>
  <c r="T346" i="2"/>
  <c r="R346" i="2"/>
  <c r="P346" i="2"/>
  <c r="BI345" i="2"/>
  <c r="BH345" i="2"/>
  <c r="BF345" i="2"/>
  <c r="BE345" i="2"/>
  <c r="T345" i="2"/>
  <c r="R345" i="2"/>
  <c r="P345" i="2"/>
  <c r="BI344" i="2"/>
  <c r="BH344" i="2"/>
  <c r="BF344" i="2"/>
  <c r="BE344" i="2"/>
  <c r="T344" i="2"/>
  <c r="R344" i="2"/>
  <c r="P344" i="2"/>
  <c r="BI343" i="2"/>
  <c r="BH343" i="2"/>
  <c r="BF343" i="2"/>
  <c r="BE343" i="2"/>
  <c r="T343" i="2"/>
  <c r="R343" i="2"/>
  <c r="P343" i="2"/>
  <c r="BI342" i="2"/>
  <c r="BH342" i="2"/>
  <c r="BF342" i="2"/>
  <c r="BE342" i="2"/>
  <c r="T342" i="2"/>
  <c r="R342" i="2"/>
  <c r="P342" i="2"/>
  <c r="BI340" i="2"/>
  <c r="BH340" i="2"/>
  <c r="BF340" i="2"/>
  <c r="BE340" i="2"/>
  <c r="T340" i="2"/>
  <c r="R340" i="2"/>
  <c r="P340" i="2"/>
  <c r="BI338" i="2"/>
  <c r="BH338" i="2"/>
  <c r="BF338" i="2"/>
  <c r="BE338" i="2"/>
  <c r="T338" i="2"/>
  <c r="R338" i="2"/>
  <c r="P338" i="2"/>
  <c r="BI336" i="2"/>
  <c r="BH336" i="2"/>
  <c r="BF336" i="2"/>
  <c r="BE336" i="2"/>
  <c r="T336" i="2"/>
  <c r="R336" i="2"/>
  <c r="P336" i="2"/>
  <c r="BI333" i="2"/>
  <c r="BH333" i="2"/>
  <c r="BF333" i="2"/>
  <c r="BE333" i="2"/>
  <c r="T333" i="2"/>
  <c r="T332" i="2" s="1"/>
  <c r="R333" i="2"/>
  <c r="R332" i="2"/>
  <c r="P333" i="2"/>
  <c r="P332" i="2"/>
  <c r="BI331" i="2"/>
  <c r="BH331" i="2"/>
  <c r="BF331" i="2"/>
  <c r="BE331" i="2"/>
  <c r="T331" i="2"/>
  <c r="R331" i="2"/>
  <c r="P331" i="2"/>
  <c r="BI329" i="2"/>
  <c r="BH329" i="2"/>
  <c r="BF329" i="2"/>
  <c r="BE329" i="2"/>
  <c r="T329" i="2"/>
  <c r="R329" i="2"/>
  <c r="P329" i="2"/>
  <c r="BI328" i="2"/>
  <c r="BH328" i="2"/>
  <c r="BF328" i="2"/>
  <c r="BE328" i="2"/>
  <c r="T328" i="2"/>
  <c r="R328" i="2"/>
  <c r="P328" i="2"/>
  <c r="BI327" i="2"/>
  <c r="BH327" i="2"/>
  <c r="BF327" i="2"/>
  <c r="BE327" i="2"/>
  <c r="T327" i="2"/>
  <c r="R327" i="2"/>
  <c r="P327" i="2"/>
  <c r="BI326" i="2"/>
  <c r="BH326" i="2"/>
  <c r="BF326" i="2"/>
  <c r="BE326" i="2"/>
  <c r="T326" i="2"/>
  <c r="R326" i="2"/>
  <c r="P326" i="2"/>
  <c r="BI323" i="2"/>
  <c r="BH323" i="2"/>
  <c r="BF323" i="2"/>
  <c r="BE323" i="2"/>
  <c r="T323" i="2"/>
  <c r="R323" i="2"/>
  <c r="P323" i="2"/>
  <c r="BI321" i="2"/>
  <c r="BH321" i="2"/>
  <c r="BF321" i="2"/>
  <c r="BE321" i="2"/>
  <c r="T321" i="2"/>
  <c r="R321" i="2"/>
  <c r="P321" i="2"/>
  <c r="BI319" i="2"/>
  <c r="BH319" i="2"/>
  <c r="BF319" i="2"/>
  <c r="BE319" i="2"/>
  <c r="T319" i="2"/>
  <c r="R319" i="2"/>
  <c r="P319" i="2"/>
  <c r="BI317" i="2"/>
  <c r="BH317" i="2"/>
  <c r="BF317" i="2"/>
  <c r="BE317" i="2"/>
  <c r="T317" i="2"/>
  <c r="R317" i="2"/>
  <c r="P317" i="2"/>
  <c r="BI315" i="2"/>
  <c r="BH315" i="2"/>
  <c r="BF315" i="2"/>
  <c r="BE315" i="2"/>
  <c r="T315" i="2"/>
  <c r="R315" i="2"/>
  <c r="P315" i="2"/>
  <c r="BI313" i="2"/>
  <c r="BH313" i="2"/>
  <c r="BF313" i="2"/>
  <c r="BE313" i="2"/>
  <c r="T313" i="2"/>
  <c r="R313" i="2"/>
  <c r="P313" i="2"/>
  <c r="BI311" i="2"/>
  <c r="BH311" i="2"/>
  <c r="BF311" i="2"/>
  <c r="BE311" i="2"/>
  <c r="T311" i="2"/>
  <c r="R311" i="2"/>
  <c r="P311" i="2"/>
  <c r="BI309" i="2"/>
  <c r="BH309" i="2"/>
  <c r="BF309" i="2"/>
  <c r="BE309" i="2"/>
  <c r="T309" i="2"/>
  <c r="R309" i="2"/>
  <c r="P309" i="2"/>
  <c r="BI307" i="2"/>
  <c r="BH307" i="2"/>
  <c r="BF307" i="2"/>
  <c r="BE307" i="2"/>
  <c r="T307" i="2"/>
  <c r="R307" i="2"/>
  <c r="P307" i="2"/>
  <c r="BI306" i="2"/>
  <c r="BH306" i="2"/>
  <c r="BF306" i="2"/>
  <c r="BE306" i="2"/>
  <c r="T306" i="2"/>
  <c r="R306" i="2"/>
  <c r="P306" i="2"/>
  <c r="BI304" i="2"/>
  <c r="BH304" i="2"/>
  <c r="BF304" i="2"/>
  <c r="BE304" i="2"/>
  <c r="T304" i="2"/>
  <c r="R304" i="2"/>
  <c r="P304" i="2"/>
  <c r="BI303" i="2"/>
  <c r="BH303" i="2"/>
  <c r="BF303" i="2"/>
  <c r="BE303" i="2"/>
  <c r="T303" i="2"/>
  <c r="R303" i="2"/>
  <c r="P303" i="2"/>
  <c r="BI301" i="2"/>
  <c r="BH301" i="2"/>
  <c r="BF301" i="2"/>
  <c r="BE301" i="2"/>
  <c r="T301" i="2"/>
  <c r="R301" i="2"/>
  <c r="P301" i="2"/>
  <c r="BI299" i="2"/>
  <c r="BH299" i="2"/>
  <c r="BF299" i="2"/>
  <c r="BE299" i="2"/>
  <c r="T299" i="2"/>
  <c r="R299" i="2"/>
  <c r="P299" i="2"/>
  <c r="BI297" i="2"/>
  <c r="BH297" i="2"/>
  <c r="BF297" i="2"/>
  <c r="BE297" i="2"/>
  <c r="T297" i="2"/>
  <c r="R297" i="2"/>
  <c r="P297" i="2"/>
  <c r="BI295" i="2"/>
  <c r="BH295" i="2"/>
  <c r="BF295" i="2"/>
  <c r="BE295" i="2"/>
  <c r="T295" i="2"/>
  <c r="R295" i="2"/>
  <c r="P295" i="2"/>
  <c r="BI293" i="2"/>
  <c r="BH293" i="2"/>
  <c r="BF293" i="2"/>
  <c r="BE293" i="2"/>
  <c r="T293" i="2"/>
  <c r="R293" i="2"/>
  <c r="P293" i="2"/>
  <c r="BI291" i="2"/>
  <c r="BH291" i="2"/>
  <c r="BF291" i="2"/>
  <c r="BE291" i="2"/>
  <c r="T291" i="2"/>
  <c r="R291" i="2"/>
  <c r="P291" i="2"/>
  <c r="BI290" i="2"/>
  <c r="BH290" i="2"/>
  <c r="BF290" i="2"/>
  <c r="BE290" i="2"/>
  <c r="T290" i="2"/>
  <c r="R290" i="2"/>
  <c r="P290" i="2"/>
  <c r="BI288" i="2"/>
  <c r="BH288" i="2"/>
  <c r="BF288" i="2"/>
  <c r="BE288" i="2"/>
  <c r="T288" i="2"/>
  <c r="R288" i="2"/>
  <c r="P288" i="2"/>
  <c r="BI285" i="2"/>
  <c r="BH285" i="2"/>
  <c r="BF285" i="2"/>
  <c r="BE285" i="2"/>
  <c r="T285" i="2"/>
  <c r="R285" i="2"/>
  <c r="P285" i="2"/>
  <c r="BI283" i="2"/>
  <c r="BH283" i="2"/>
  <c r="BF283" i="2"/>
  <c r="BE283" i="2"/>
  <c r="T283" i="2"/>
  <c r="R283" i="2"/>
  <c r="P283" i="2"/>
  <c r="BI281" i="2"/>
  <c r="BH281" i="2"/>
  <c r="BF281" i="2"/>
  <c r="BE281" i="2"/>
  <c r="T281" i="2"/>
  <c r="R281" i="2"/>
  <c r="P281" i="2"/>
  <c r="BI278" i="2"/>
  <c r="BH278" i="2"/>
  <c r="BF278" i="2"/>
  <c r="BE278" i="2"/>
  <c r="T278" i="2"/>
  <c r="R278" i="2"/>
  <c r="P278" i="2"/>
  <c r="BI276" i="2"/>
  <c r="BH276" i="2"/>
  <c r="BF276" i="2"/>
  <c r="BE276" i="2"/>
  <c r="T276" i="2"/>
  <c r="R276" i="2"/>
  <c r="P276" i="2"/>
  <c r="BI274" i="2"/>
  <c r="BH274" i="2"/>
  <c r="BF274" i="2"/>
  <c r="BE274" i="2"/>
  <c r="T274" i="2"/>
  <c r="R274" i="2"/>
  <c r="P274" i="2"/>
  <c r="BI272" i="2"/>
  <c r="BH272" i="2"/>
  <c r="BF272" i="2"/>
  <c r="BE272" i="2"/>
  <c r="T272" i="2"/>
  <c r="R272" i="2"/>
  <c r="P272" i="2"/>
  <c r="BI270" i="2"/>
  <c r="BH270" i="2"/>
  <c r="BF270" i="2"/>
  <c r="BE270" i="2"/>
  <c r="T270" i="2"/>
  <c r="R270" i="2"/>
  <c r="P270" i="2"/>
  <c r="BI268" i="2"/>
  <c r="BH268" i="2"/>
  <c r="BF268" i="2"/>
  <c r="BE268" i="2"/>
  <c r="T268" i="2"/>
  <c r="R268" i="2"/>
  <c r="P268" i="2"/>
  <c r="BI266" i="2"/>
  <c r="BH266" i="2"/>
  <c r="BF266" i="2"/>
  <c r="BE266" i="2"/>
  <c r="T266" i="2"/>
  <c r="R266" i="2"/>
  <c r="P266" i="2"/>
  <c r="BI264" i="2"/>
  <c r="BH264" i="2"/>
  <c r="BF264" i="2"/>
  <c r="BE264" i="2"/>
  <c r="T264" i="2"/>
  <c r="R264" i="2"/>
  <c r="P264" i="2"/>
  <c r="BI262" i="2"/>
  <c r="BH262" i="2"/>
  <c r="BF262" i="2"/>
  <c r="BE262" i="2"/>
  <c r="T262" i="2"/>
  <c r="R262" i="2"/>
  <c r="P262" i="2"/>
  <c r="BI260" i="2"/>
  <c r="BH260" i="2"/>
  <c r="BF260" i="2"/>
  <c r="BE260" i="2"/>
  <c r="T260" i="2"/>
  <c r="R260" i="2"/>
  <c r="P260" i="2"/>
  <c r="BI258" i="2"/>
  <c r="BH258" i="2"/>
  <c r="BF258" i="2"/>
  <c r="BE258" i="2"/>
  <c r="T258" i="2"/>
  <c r="R258" i="2"/>
  <c r="P258" i="2"/>
  <c r="BI250" i="2"/>
  <c r="BH250" i="2"/>
  <c r="BF250" i="2"/>
  <c r="BE250" i="2"/>
  <c r="T250" i="2"/>
  <c r="R250" i="2"/>
  <c r="P250" i="2"/>
  <c r="BI248" i="2"/>
  <c r="BH248" i="2"/>
  <c r="BF248" i="2"/>
  <c r="BE248" i="2"/>
  <c r="T248" i="2"/>
  <c r="R248" i="2"/>
  <c r="P248" i="2"/>
  <c r="BI246" i="2"/>
  <c r="BH246" i="2"/>
  <c r="BF246" i="2"/>
  <c r="BE246" i="2"/>
  <c r="T246" i="2"/>
  <c r="R246" i="2"/>
  <c r="P246" i="2"/>
  <c r="BI244" i="2"/>
  <c r="BH244" i="2"/>
  <c r="BF244" i="2"/>
  <c r="BE244" i="2"/>
  <c r="T244" i="2"/>
  <c r="R244" i="2"/>
  <c r="P244" i="2"/>
  <c r="BI242" i="2"/>
  <c r="BH242" i="2"/>
  <c r="BF242" i="2"/>
  <c r="BE242" i="2"/>
  <c r="T242" i="2"/>
  <c r="R242" i="2"/>
  <c r="P242" i="2"/>
  <c r="BI240" i="2"/>
  <c r="BH240" i="2"/>
  <c r="BF240" i="2"/>
  <c r="BE240" i="2"/>
  <c r="T240" i="2"/>
  <c r="R240" i="2"/>
  <c r="P240" i="2"/>
  <c r="BI238" i="2"/>
  <c r="BH238" i="2"/>
  <c r="BF238" i="2"/>
  <c r="BE238" i="2"/>
  <c r="T238" i="2"/>
  <c r="R238" i="2"/>
  <c r="P238" i="2"/>
  <c r="BI236" i="2"/>
  <c r="BH236" i="2"/>
  <c r="BF236" i="2"/>
  <c r="BE236" i="2"/>
  <c r="T236" i="2"/>
  <c r="R236" i="2"/>
  <c r="P236" i="2"/>
  <c r="BI234" i="2"/>
  <c r="BH234" i="2"/>
  <c r="BF234" i="2"/>
  <c r="BE234" i="2"/>
  <c r="T234" i="2"/>
  <c r="R234" i="2"/>
  <c r="P234" i="2"/>
  <c r="BI232" i="2"/>
  <c r="BH232" i="2"/>
  <c r="BF232" i="2"/>
  <c r="BE232" i="2"/>
  <c r="T232" i="2"/>
  <c r="R232" i="2"/>
  <c r="P232" i="2"/>
  <c r="BI230" i="2"/>
  <c r="BH230" i="2"/>
  <c r="BF230" i="2"/>
  <c r="BE230" i="2"/>
  <c r="T230" i="2"/>
  <c r="R230" i="2"/>
  <c r="P230" i="2"/>
  <c r="BI228" i="2"/>
  <c r="BH228" i="2"/>
  <c r="BF228" i="2"/>
  <c r="BE228" i="2"/>
  <c r="T228" i="2"/>
  <c r="R228" i="2"/>
  <c r="P228" i="2"/>
  <c r="BI226" i="2"/>
  <c r="BH226" i="2"/>
  <c r="BF226" i="2"/>
  <c r="BE226" i="2"/>
  <c r="T226" i="2"/>
  <c r="R226" i="2"/>
  <c r="P226" i="2"/>
  <c r="BI224" i="2"/>
  <c r="BH224" i="2"/>
  <c r="BF224" i="2"/>
  <c r="BE224" i="2"/>
  <c r="T224" i="2"/>
  <c r="R224" i="2"/>
  <c r="P224" i="2"/>
  <c r="BI222" i="2"/>
  <c r="BH222" i="2"/>
  <c r="BF222" i="2"/>
  <c r="BE222" i="2"/>
  <c r="T222" i="2"/>
  <c r="R222" i="2"/>
  <c r="P222" i="2"/>
  <c r="BI220" i="2"/>
  <c r="BH220" i="2"/>
  <c r="BF220" i="2"/>
  <c r="BE220" i="2"/>
  <c r="T220" i="2"/>
  <c r="R220" i="2"/>
  <c r="P220" i="2"/>
  <c r="BI218" i="2"/>
  <c r="BH218" i="2"/>
  <c r="BF218" i="2"/>
  <c r="BE218" i="2"/>
  <c r="T218" i="2"/>
  <c r="R218" i="2"/>
  <c r="P218" i="2"/>
  <c r="BI216" i="2"/>
  <c r="BH216" i="2"/>
  <c r="BF216" i="2"/>
  <c r="BE216" i="2"/>
  <c r="T216" i="2"/>
  <c r="R216" i="2"/>
  <c r="P216" i="2"/>
  <c r="BI214" i="2"/>
  <c r="BH214" i="2"/>
  <c r="BF214" i="2"/>
  <c r="BE214" i="2"/>
  <c r="T214" i="2"/>
  <c r="R214" i="2"/>
  <c r="P214" i="2"/>
  <c r="BI212" i="2"/>
  <c r="BH212" i="2"/>
  <c r="BF212" i="2"/>
  <c r="BE212" i="2"/>
  <c r="T212" i="2"/>
  <c r="R212" i="2"/>
  <c r="P212" i="2"/>
  <c r="BI210" i="2"/>
  <c r="BH210" i="2"/>
  <c r="BF210" i="2"/>
  <c r="BE210" i="2"/>
  <c r="T210" i="2"/>
  <c r="R210" i="2"/>
  <c r="P210" i="2"/>
  <c r="BI209" i="2"/>
  <c r="BH209" i="2"/>
  <c r="BF209" i="2"/>
  <c r="BE209" i="2"/>
  <c r="T209" i="2"/>
  <c r="R209" i="2"/>
  <c r="P209" i="2"/>
  <c r="BI207" i="2"/>
  <c r="BH207" i="2"/>
  <c r="BF207" i="2"/>
  <c r="BE207" i="2"/>
  <c r="T207" i="2"/>
  <c r="R207" i="2"/>
  <c r="P207" i="2"/>
  <c r="BI206" i="2"/>
  <c r="BH206" i="2"/>
  <c r="BF206" i="2"/>
  <c r="BE206" i="2"/>
  <c r="T206" i="2"/>
  <c r="R206" i="2"/>
  <c r="P206" i="2"/>
  <c r="BI205" i="2"/>
  <c r="BH205" i="2"/>
  <c r="BF205" i="2"/>
  <c r="BE205" i="2"/>
  <c r="T205" i="2"/>
  <c r="R205" i="2"/>
  <c r="P205" i="2"/>
  <c r="BI204" i="2"/>
  <c r="BH204" i="2"/>
  <c r="BF204" i="2"/>
  <c r="BE204" i="2"/>
  <c r="T204" i="2"/>
  <c r="R204" i="2"/>
  <c r="P204" i="2"/>
  <c r="BI202" i="2"/>
  <c r="BH202" i="2"/>
  <c r="BF202" i="2"/>
  <c r="BE202" i="2"/>
  <c r="T202" i="2"/>
  <c r="R202" i="2"/>
  <c r="P202" i="2"/>
  <c r="BI200" i="2"/>
  <c r="BH200" i="2"/>
  <c r="BF200" i="2"/>
  <c r="BE200" i="2"/>
  <c r="T200" i="2"/>
  <c r="R200" i="2"/>
  <c r="P200" i="2"/>
  <c r="BI198" i="2"/>
  <c r="BH198" i="2"/>
  <c r="BF198" i="2"/>
  <c r="BE198" i="2"/>
  <c r="T198" i="2"/>
  <c r="R198" i="2"/>
  <c r="P198" i="2"/>
  <c r="BI196" i="2"/>
  <c r="BH196" i="2"/>
  <c r="BF196" i="2"/>
  <c r="BE196" i="2"/>
  <c r="T196" i="2"/>
  <c r="R196" i="2"/>
  <c r="P196" i="2"/>
  <c r="BI195" i="2"/>
  <c r="BH195" i="2"/>
  <c r="BF195" i="2"/>
  <c r="BE195" i="2"/>
  <c r="T195" i="2"/>
  <c r="R195" i="2"/>
  <c r="P195" i="2"/>
  <c r="BI193" i="2"/>
  <c r="BH193" i="2"/>
  <c r="BF193" i="2"/>
  <c r="BE193" i="2"/>
  <c r="T193" i="2"/>
  <c r="R193" i="2"/>
  <c r="P193" i="2"/>
  <c r="BI191" i="2"/>
  <c r="BH191" i="2"/>
  <c r="BF191" i="2"/>
  <c r="BE191" i="2"/>
  <c r="T191" i="2"/>
  <c r="R191" i="2"/>
  <c r="P191" i="2"/>
  <c r="BI187" i="2"/>
  <c r="BH187" i="2"/>
  <c r="BF187" i="2"/>
  <c r="BE187" i="2"/>
  <c r="T187" i="2"/>
  <c r="R187" i="2"/>
  <c r="P187" i="2"/>
  <c r="BI186" i="2"/>
  <c r="BH186" i="2"/>
  <c r="BF186" i="2"/>
  <c r="BE186" i="2"/>
  <c r="T186" i="2"/>
  <c r="R186" i="2"/>
  <c r="P186" i="2"/>
  <c r="BI185" i="2"/>
  <c r="BH185" i="2"/>
  <c r="BF185" i="2"/>
  <c r="BE185" i="2"/>
  <c r="T185" i="2"/>
  <c r="R185" i="2"/>
  <c r="P185" i="2"/>
  <c r="BI183" i="2"/>
  <c r="BH183" i="2"/>
  <c r="BF183" i="2"/>
  <c r="BE183" i="2"/>
  <c r="T183" i="2"/>
  <c r="R183" i="2"/>
  <c r="P183" i="2"/>
  <c r="BI181" i="2"/>
  <c r="BH181" i="2"/>
  <c r="BF181" i="2"/>
  <c r="BE181" i="2"/>
  <c r="T181" i="2"/>
  <c r="R181" i="2"/>
  <c r="P181" i="2"/>
  <c r="BI179" i="2"/>
  <c r="BH179" i="2"/>
  <c r="BF179" i="2"/>
  <c r="BE179" i="2"/>
  <c r="T179" i="2"/>
  <c r="R179" i="2"/>
  <c r="P179" i="2"/>
  <c r="BI177" i="2"/>
  <c r="BH177" i="2"/>
  <c r="BF177" i="2"/>
  <c r="BE177" i="2"/>
  <c r="T177" i="2"/>
  <c r="R177" i="2"/>
  <c r="P177" i="2"/>
  <c r="BI175" i="2"/>
  <c r="BH175" i="2"/>
  <c r="BF175" i="2"/>
  <c r="BE175" i="2"/>
  <c r="T175" i="2"/>
  <c r="R175" i="2"/>
  <c r="P175" i="2"/>
  <c r="BI173" i="2"/>
  <c r="BH173" i="2"/>
  <c r="BF173" i="2"/>
  <c r="BE173" i="2"/>
  <c r="T173" i="2"/>
  <c r="R173" i="2"/>
  <c r="P173" i="2"/>
  <c r="BI171" i="2"/>
  <c r="BH171" i="2"/>
  <c r="BF171" i="2"/>
  <c r="BE171" i="2"/>
  <c r="T171" i="2"/>
  <c r="R171" i="2"/>
  <c r="P171" i="2"/>
  <c r="BI169" i="2"/>
  <c r="BH169" i="2"/>
  <c r="BF169" i="2"/>
  <c r="BE169" i="2"/>
  <c r="T169" i="2"/>
  <c r="R169" i="2"/>
  <c r="P169" i="2"/>
  <c r="BI167" i="2"/>
  <c r="BH167" i="2"/>
  <c r="BF167" i="2"/>
  <c r="BE167" i="2"/>
  <c r="T167" i="2"/>
  <c r="R167" i="2"/>
  <c r="P167" i="2"/>
  <c r="BI166" i="2"/>
  <c r="BH166" i="2"/>
  <c r="BF166" i="2"/>
  <c r="BE166" i="2"/>
  <c r="T166" i="2"/>
  <c r="R166" i="2"/>
  <c r="P166" i="2"/>
  <c r="BI164" i="2"/>
  <c r="BH164" i="2"/>
  <c r="BF164" i="2"/>
  <c r="BE164" i="2"/>
  <c r="T164" i="2"/>
  <c r="R164" i="2"/>
  <c r="P164" i="2"/>
  <c r="BI162" i="2"/>
  <c r="BH162" i="2"/>
  <c r="BF162" i="2"/>
  <c r="BE162" i="2"/>
  <c r="T162" i="2"/>
  <c r="R162" i="2"/>
  <c r="P162" i="2"/>
  <c r="BI160" i="2"/>
  <c r="BH160" i="2"/>
  <c r="BF160" i="2"/>
  <c r="BE160" i="2"/>
  <c r="T160" i="2"/>
  <c r="R160" i="2"/>
  <c r="P160" i="2"/>
  <c r="BI158" i="2"/>
  <c r="BH158" i="2"/>
  <c r="BF158" i="2"/>
  <c r="BE158" i="2"/>
  <c r="T158" i="2"/>
  <c r="R158" i="2"/>
  <c r="P158" i="2"/>
  <c r="BI156" i="2"/>
  <c r="BH156" i="2"/>
  <c r="BF156" i="2"/>
  <c r="BE156" i="2"/>
  <c r="T156" i="2"/>
  <c r="R156" i="2"/>
  <c r="P156" i="2"/>
  <c r="BI154" i="2"/>
  <c r="BH154" i="2"/>
  <c r="BF154" i="2"/>
  <c r="BE154" i="2"/>
  <c r="T154" i="2"/>
  <c r="R154" i="2"/>
  <c r="P154" i="2"/>
  <c r="BI152" i="2"/>
  <c r="BH152" i="2"/>
  <c r="BF152" i="2"/>
  <c r="BE152" i="2"/>
  <c r="T152" i="2"/>
  <c r="R152" i="2"/>
  <c r="P152" i="2"/>
  <c r="BI150" i="2"/>
  <c r="BH150" i="2"/>
  <c r="BF150" i="2"/>
  <c r="BE150" i="2"/>
  <c r="T150" i="2"/>
  <c r="R150" i="2"/>
  <c r="P150" i="2"/>
  <c r="BI148" i="2"/>
  <c r="BH148" i="2"/>
  <c r="BF148" i="2"/>
  <c r="BE148" i="2"/>
  <c r="T148" i="2"/>
  <c r="R148" i="2"/>
  <c r="P148" i="2"/>
  <c r="BI146" i="2"/>
  <c r="BH146" i="2"/>
  <c r="BF146" i="2"/>
  <c r="BE146" i="2"/>
  <c r="T146" i="2"/>
  <c r="R146" i="2"/>
  <c r="P146" i="2"/>
  <c r="BI144" i="2"/>
  <c r="BH144" i="2"/>
  <c r="BF144" i="2"/>
  <c r="BE144" i="2"/>
  <c r="T144" i="2"/>
  <c r="R144" i="2"/>
  <c r="P144" i="2"/>
  <c r="BI142" i="2"/>
  <c r="BH142" i="2"/>
  <c r="BF142" i="2"/>
  <c r="BE142" i="2"/>
  <c r="T142" i="2"/>
  <c r="R142" i="2"/>
  <c r="P142" i="2"/>
  <c r="J136" i="2"/>
  <c r="J135" i="2"/>
  <c r="F135" i="2"/>
  <c r="F133" i="2"/>
  <c r="E131" i="2"/>
  <c r="J92" i="2"/>
  <c r="J91" i="2"/>
  <c r="F91" i="2"/>
  <c r="F89" i="2"/>
  <c r="E87" i="2"/>
  <c r="J18" i="2"/>
  <c r="E18" i="2"/>
  <c r="F136" i="2"/>
  <c r="J17" i="2"/>
  <c r="J12" i="2"/>
  <c r="J89" i="2" s="1"/>
  <c r="E7" i="2"/>
  <c r="E129" i="2"/>
  <c r="L90" i="1"/>
  <c r="AM90" i="1"/>
  <c r="AM89" i="1"/>
  <c r="L89" i="1"/>
  <c r="AM87" i="1"/>
  <c r="L87" i="1"/>
  <c r="L85" i="1"/>
  <c r="L84" i="1"/>
  <c r="BK227" i="5"/>
  <c r="BK225" i="5"/>
  <c r="J223" i="5"/>
  <c r="J221" i="5"/>
  <c r="J217" i="5"/>
  <c r="J215" i="5"/>
  <c r="BK212" i="5"/>
  <c r="BK210" i="5"/>
  <c r="BK208" i="5"/>
  <c r="BK205" i="5"/>
  <c r="BK200" i="5"/>
  <c r="J198" i="5"/>
  <c r="BK196" i="5"/>
  <c r="J194" i="5"/>
  <c r="J192" i="5"/>
  <c r="J190" i="5"/>
  <c r="J188" i="5"/>
  <c r="J186" i="5"/>
  <c r="BK184" i="5"/>
  <c r="J182" i="5"/>
  <c r="J178" i="5"/>
  <c r="BK176" i="5"/>
  <c r="BK174" i="5"/>
  <c r="J164" i="5"/>
  <c r="J160" i="5"/>
  <c r="J158" i="5"/>
  <c r="BK150" i="5"/>
  <c r="J148" i="5"/>
  <c r="BK147" i="5"/>
  <c r="BK146" i="5"/>
  <c r="J143" i="5"/>
  <c r="BK137" i="5"/>
  <c r="J182" i="4"/>
  <c r="J177" i="4"/>
  <c r="BK169" i="4"/>
  <c r="BK168" i="4"/>
  <c r="J163" i="4"/>
  <c r="J158" i="4"/>
  <c r="BK154" i="4"/>
  <c r="J148" i="4"/>
  <c r="J147" i="4"/>
  <c r="J146" i="4"/>
  <c r="J144" i="4"/>
  <c r="BK143" i="4"/>
  <c r="J138" i="4"/>
  <c r="BK258" i="3"/>
  <c r="J240" i="3"/>
  <c r="J220" i="3"/>
  <c r="J218" i="3"/>
  <c r="J196" i="3"/>
  <c r="J173" i="3"/>
  <c r="BK166" i="3"/>
  <c r="J164" i="3"/>
  <c r="J146" i="3"/>
  <c r="J412" i="2"/>
  <c r="BK410" i="2"/>
  <c r="BK408" i="2"/>
  <c r="BK396" i="2"/>
  <c r="BK394" i="2"/>
  <c r="BK390" i="2"/>
  <c r="J386" i="2"/>
  <c r="BK384" i="2"/>
  <c r="J380" i="2"/>
  <c r="BK378" i="2"/>
  <c r="BK368" i="2"/>
  <c r="BK364" i="2"/>
  <c r="J362" i="2"/>
  <c r="J352" i="2"/>
  <c r="BK350" i="2"/>
  <c r="J344" i="2"/>
  <c r="BK343" i="2"/>
  <c r="BK342" i="2"/>
  <c r="J340" i="2"/>
  <c r="J336" i="2"/>
  <c r="J333" i="2"/>
  <c r="J331" i="2"/>
  <c r="J329" i="2"/>
  <c r="BK328" i="2"/>
  <c r="BK327" i="2"/>
  <c r="BK326" i="2"/>
  <c r="J319" i="2"/>
  <c r="J313" i="2"/>
  <c r="J311" i="2"/>
  <c r="J309" i="2"/>
  <c r="BK306" i="2"/>
  <c r="J303" i="2"/>
  <c r="BK301" i="2"/>
  <c r="J293" i="2"/>
  <c r="BK291" i="2"/>
  <c r="BK290" i="2"/>
  <c r="BK288" i="2"/>
  <c r="BK285" i="2"/>
  <c r="J278" i="2"/>
  <c r="J274" i="2"/>
  <c r="J272" i="2"/>
  <c r="J270" i="2"/>
  <c r="BK262" i="2"/>
  <c r="BK250" i="2"/>
  <c r="J248" i="2"/>
  <c r="J246" i="2"/>
  <c r="BK244" i="2"/>
  <c r="J238" i="2"/>
  <c r="BK236" i="2"/>
  <c r="J234" i="2"/>
  <c r="J232" i="2"/>
  <c r="BK230" i="2"/>
  <c r="J228" i="2"/>
  <c r="J210" i="2"/>
  <c r="J202" i="2"/>
  <c r="J185" i="2"/>
  <c r="J183" i="2"/>
  <c r="J173" i="2"/>
  <c r="BK171" i="2"/>
  <c r="J169" i="2"/>
  <c r="J166" i="2"/>
  <c r="BK154" i="2"/>
  <c r="J152" i="2"/>
  <c r="J148" i="2"/>
  <c r="BK146" i="2"/>
  <c r="J227" i="5"/>
  <c r="BK223" i="5"/>
  <c r="BK215" i="5"/>
  <c r="J212" i="5"/>
  <c r="J210" i="5"/>
  <c r="J208" i="5"/>
  <c r="J207" i="5"/>
  <c r="J205" i="5"/>
  <c r="BK204" i="5"/>
  <c r="J202" i="5"/>
  <c r="BK198" i="5"/>
  <c r="BK192" i="5"/>
  <c r="BK188" i="5"/>
  <c r="BK182" i="5"/>
  <c r="J180" i="5"/>
  <c r="BK178" i="5"/>
  <c r="J174" i="5"/>
  <c r="BK170" i="5"/>
  <c r="J168" i="5"/>
  <c r="BK166" i="5"/>
  <c r="J162" i="5"/>
  <c r="BK160" i="5"/>
  <c r="J150" i="5"/>
  <c r="J146" i="5"/>
  <c r="BK143" i="5"/>
  <c r="BK141" i="5"/>
  <c r="J139" i="5"/>
  <c r="BK135" i="5"/>
  <c r="BK180" i="4"/>
  <c r="BK173" i="4"/>
  <c r="BK171" i="4"/>
  <c r="J168" i="4"/>
  <c r="BK167" i="4"/>
  <c r="BK165" i="4"/>
  <c r="BK163" i="4"/>
  <c r="BK162" i="4"/>
  <c r="BK160" i="4"/>
  <c r="BK158" i="4"/>
  <c r="BK156" i="4"/>
  <c r="J152" i="4"/>
  <c r="J150" i="4"/>
  <c r="BK147" i="4"/>
  <c r="BK146" i="4"/>
  <c r="J140" i="4"/>
  <c r="J139" i="4"/>
  <c r="BK138" i="4"/>
  <c r="J136" i="4"/>
  <c r="BK135" i="4"/>
  <c r="J133" i="4"/>
  <c r="J131" i="4"/>
  <c r="BK130" i="4"/>
  <c r="BK270" i="3"/>
  <c r="J270" i="3"/>
  <c r="BK268" i="3"/>
  <c r="J268" i="3"/>
  <c r="J266" i="3"/>
  <c r="J262" i="3"/>
  <c r="BK260" i="3"/>
  <c r="J258" i="3"/>
  <c r="BK256" i="3"/>
  <c r="J254" i="3"/>
  <c r="BK252" i="3"/>
  <c r="J251" i="3"/>
  <c r="BK250" i="3"/>
  <c r="J246" i="3"/>
  <c r="J243" i="3"/>
  <c r="J241" i="3"/>
  <c r="J239" i="3"/>
  <c r="BK237" i="3"/>
  <c r="BK236" i="3"/>
  <c r="BK235" i="3"/>
  <c r="J233" i="3"/>
  <c r="J230" i="3"/>
  <c r="J228" i="3"/>
  <c r="J227" i="3"/>
  <c r="BK225" i="3"/>
  <c r="J223" i="3"/>
  <c r="J222" i="3"/>
  <c r="BK220" i="3"/>
  <c r="BK218" i="3"/>
  <c r="J216" i="3"/>
  <c r="J214" i="3"/>
  <c r="BK212" i="3"/>
  <c r="J210" i="3"/>
  <c r="BK208" i="3"/>
  <c r="J206" i="3"/>
  <c r="J203" i="3"/>
  <c r="BK202" i="3"/>
  <c r="BK199" i="3"/>
  <c r="BK197" i="3"/>
  <c r="BK196" i="3"/>
  <c r="BK195" i="3"/>
  <c r="BK194" i="3"/>
  <c r="J191" i="3"/>
  <c r="BK189" i="3"/>
  <c r="BK187" i="3"/>
  <c r="J185" i="3"/>
  <c r="J183" i="3"/>
  <c r="BK181" i="3"/>
  <c r="J179" i="3"/>
  <c r="J177" i="3"/>
  <c r="J176" i="3"/>
  <c r="BK175" i="3"/>
  <c r="BK173" i="3"/>
  <c r="BK170" i="3"/>
  <c r="J168" i="3"/>
  <c r="J162" i="3"/>
  <c r="BK160" i="3"/>
  <c r="BK158" i="3"/>
  <c r="J156" i="3"/>
  <c r="BK154" i="3"/>
  <c r="J151" i="3"/>
  <c r="BK150" i="3"/>
  <c r="J148" i="3"/>
  <c r="BK144" i="3"/>
  <c r="BK142" i="3"/>
  <c r="J140" i="3"/>
  <c r="J138" i="3"/>
  <c r="BK412" i="2"/>
  <c r="J410" i="2"/>
  <c r="J408" i="2"/>
  <c r="J405" i="2"/>
  <c r="J402" i="2"/>
  <c r="BK400" i="2"/>
  <c r="J398" i="2"/>
  <c r="J396" i="2"/>
  <c r="J392" i="2"/>
  <c r="J390" i="2"/>
  <c r="BK388" i="2"/>
  <c r="J387" i="2"/>
  <c r="J382" i="2"/>
  <c r="J378" i="2"/>
  <c r="BK376" i="2"/>
  <c r="BK374" i="2"/>
  <c r="BK372" i="2"/>
  <c r="BK370" i="2"/>
  <c r="BK366" i="2"/>
  <c r="J364" i="2"/>
  <c r="BK360" i="2"/>
  <c r="BK358" i="2"/>
  <c r="J356" i="2"/>
  <c r="BK354" i="2"/>
  <c r="BK353" i="2"/>
  <c r="J351" i="2"/>
  <c r="BK349" i="2"/>
  <c r="J348" i="2"/>
  <c r="J346" i="2"/>
  <c r="J345" i="2"/>
  <c r="BK344" i="2"/>
  <c r="J343" i="2"/>
  <c r="BK340" i="2"/>
  <c r="BK338" i="2"/>
  <c r="BK331" i="2"/>
  <c r="J328" i="2"/>
  <c r="BK323" i="2"/>
  <c r="BK321" i="2"/>
  <c r="BK317" i="2"/>
  <c r="BK315" i="2"/>
  <c r="BK309" i="2"/>
  <c r="BK307" i="2"/>
  <c r="J304" i="2"/>
  <c r="J299" i="2"/>
  <c r="BK297" i="2"/>
  <c r="BK295" i="2"/>
  <c r="J291" i="2"/>
  <c r="J288" i="2"/>
  <c r="BK283" i="2"/>
  <c r="J281" i="2"/>
  <c r="BK276" i="2"/>
  <c r="J268" i="2"/>
  <c r="BK266" i="2"/>
  <c r="J264" i="2"/>
  <c r="J260" i="2"/>
  <c r="BK258" i="2"/>
  <c r="J250" i="2"/>
  <c r="J242" i="2"/>
  <c r="J240" i="2"/>
  <c r="BK238" i="2"/>
  <c r="J236" i="2"/>
  <c r="BK234" i="2"/>
  <c r="BK228" i="2"/>
  <c r="J226" i="2"/>
  <c r="BK224" i="2"/>
  <c r="J222" i="2"/>
  <c r="BK220" i="2"/>
  <c r="BK218" i="2"/>
  <c r="J216" i="2"/>
  <c r="BK214" i="2"/>
  <c r="J212" i="2"/>
  <c r="BK209" i="2"/>
  <c r="J207" i="2"/>
  <c r="BK206" i="2"/>
  <c r="BK205" i="2"/>
  <c r="BK204" i="2"/>
  <c r="BK202" i="2"/>
  <c r="J200" i="2"/>
  <c r="J198" i="2"/>
  <c r="J196" i="2"/>
  <c r="BK195" i="2"/>
  <c r="BK193" i="2"/>
  <c r="J191" i="2"/>
  <c r="BK187" i="2"/>
  <c r="BK186" i="2"/>
  <c r="BK183" i="2"/>
  <c r="J181" i="2"/>
  <c r="BK179" i="2"/>
  <c r="J177" i="2"/>
  <c r="BK175" i="2"/>
  <c r="BK167" i="2"/>
  <c r="BK166" i="2"/>
  <c r="J164" i="2"/>
  <c r="BK162" i="2"/>
  <c r="BK160" i="2"/>
  <c r="J158" i="2"/>
  <c r="BK156" i="2"/>
  <c r="J154" i="2"/>
  <c r="BK152" i="2"/>
  <c r="J150" i="2"/>
  <c r="BK148" i="2"/>
  <c r="J146" i="2"/>
  <c r="BK144" i="2"/>
  <c r="J142" i="2"/>
  <c r="J225" i="5"/>
  <c r="BK221" i="5"/>
  <c r="BK217" i="5"/>
  <c r="BK207" i="5"/>
  <c r="J204" i="5"/>
  <c r="BK202" i="5"/>
  <c r="J200" i="5"/>
  <c r="J196" i="5"/>
  <c r="BK194" i="5"/>
  <c r="BK190" i="5"/>
  <c r="BK186" i="5"/>
  <c r="J184" i="5"/>
  <c r="BK180" i="5"/>
  <c r="J172" i="5"/>
  <c r="BK168" i="5"/>
  <c r="J166" i="5"/>
  <c r="BK164" i="5"/>
  <c r="BK158" i="5"/>
  <c r="J155" i="5"/>
  <c r="J152" i="5"/>
  <c r="BK148" i="5"/>
  <c r="J147" i="5"/>
  <c r="J137" i="5"/>
  <c r="BK182" i="4"/>
  <c r="J180" i="4"/>
  <c r="BK177" i="4"/>
  <c r="J173" i="4"/>
  <c r="J171" i="4"/>
  <c r="J169" i="4"/>
  <c r="J167" i="4"/>
  <c r="J165" i="4"/>
  <c r="J162" i="4"/>
  <c r="J160" i="4"/>
  <c r="J156" i="4"/>
  <c r="J154" i="4"/>
  <c r="BK152" i="4"/>
  <c r="BK150" i="4"/>
  <c r="BK148" i="4"/>
  <c r="BK144" i="4"/>
  <c r="J143" i="4"/>
  <c r="BK140" i="4"/>
  <c r="BK139" i="4"/>
  <c r="BK136" i="4"/>
  <c r="J135" i="4"/>
  <c r="BK133" i="4"/>
  <c r="BK131" i="4"/>
  <c r="J130" i="4"/>
  <c r="BK266" i="3"/>
  <c r="BK262" i="3"/>
  <c r="J260" i="3"/>
  <c r="J256" i="3"/>
  <c r="BK254" i="3"/>
  <c r="J252" i="3"/>
  <c r="BK251" i="3"/>
  <c r="J250" i="3"/>
  <c r="BK246" i="3"/>
  <c r="BK243" i="3"/>
  <c r="BK241" i="3"/>
  <c r="BK240" i="3"/>
  <c r="BK239" i="3"/>
  <c r="J237" i="3"/>
  <c r="J236" i="3"/>
  <c r="J235" i="3"/>
  <c r="BK233" i="3"/>
  <c r="BK230" i="3"/>
  <c r="BK228" i="3"/>
  <c r="BK227" i="3"/>
  <c r="J225" i="3"/>
  <c r="BK223" i="3"/>
  <c r="BK222" i="3"/>
  <c r="BK216" i="3"/>
  <c r="BK214" i="3"/>
  <c r="J212" i="3"/>
  <c r="BK210" i="3"/>
  <c r="J208" i="3"/>
  <c r="BK206" i="3"/>
  <c r="BK203" i="3"/>
  <c r="J202" i="3"/>
  <c r="J199" i="3"/>
  <c r="J197" i="3"/>
  <c r="J195" i="3"/>
  <c r="J194" i="3"/>
  <c r="BK191" i="3"/>
  <c r="J189" i="3"/>
  <c r="J187" i="3"/>
  <c r="BK185" i="3"/>
  <c r="BK183" i="3"/>
  <c r="J181" i="3"/>
  <c r="BK179" i="3"/>
  <c r="BK177" i="3"/>
  <c r="BK176" i="3"/>
  <c r="J175" i="3"/>
  <c r="J170" i="3"/>
  <c r="BK168" i="3"/>
  <c r="J166" i="3"/>
  <c r="BK164" i="3"/>
  <c r="BK162" i="3"/>
  <c r="J160" i="3"/>
  <c r="J158" i="3"/>
  <c r="BK156" i="3"/>
  <c r="J154" i="3"/>
  <c r="BK151" i="3"/>
  <c r="J150" i="3"/>
  <c r="BK148" i="3"/>
  <c r="BK146" i="3"/>
  <c r="J144" i="3"/>
  <c r="J142" i="3"/>
  <c r="BK140" i="3"/>
  <c r="BK138" i="3"/>
  <c r="BK405" i="2"/>
  <c r="BK402" i="2"/>
  <c r="J400" i="2"/>
  <c r="BK398" i="2"/>
  <c r="J394" i="2"/>
  <c r="BK392" i="2"/>
  <c r="J388" i="2"/>
  <c r="BK387" i="2"/>
  <c r="BK386" i="2"/>
  <c r="J384" i="2"/>
  <c r="BK382" i="2"/>
  <c r="BK380" i="2"/>
  <c r="J376" i="2"/>
  <c r="J374" i="2"/>
  <c r="J372" i="2"/>
  <c r="J370" i="2"/>
  <c r="J368" i="2"/>
  <c r="J366" i="2"/>
  <c r="BK362" i="2"/>
  <c r="J360" i="2"/>
  <c r="J358" i="2"/>
  <c r="BK356" i="2"/>
  <c r="J354" i="2"/>
  <c r="J353" i="2"/>
  <c r="BK352" i="2"/>
  <c r="BK351" i="2"/>
  <c r="J350" i="2"/>
  <c r="J349" i="2"/>
  <c r="BK348" i="2"/>
  <c r="BK346" i="2"/>
  <c r="BK345" i="2"/>
  <c r="J342" i="2"/>
  <c r="J338" i="2"/>
  <c r="BK336" i="2"/>
  <c r="BK333" i="2"/>
  <c r="BK329" i="2"/>
  <c r="J327" i="2"/>
  <c r="J326" i="2"/>
  <c r="J323" i="2"/>
  <c r="J321" i="2"/>
  <c r="BK319" i="2"/>
  <c r="J317" i="2"/>
  <c r="J315" i="2"/>
  <c r="BK313" i="2"/>
  <c r="BK311" i="2"/>
  <c r="J307" i="2"/>
  <c r="J306" i="2"/>
  <c r="BK304" i="2"/>
  <c r="BK303" i="2"/>
  <c r="J301" i="2"/>
  <c r="BK299" i="2"/>
  <c r="J297" i="2"/>
  <c r="J295" i="2"/>
  <c r="BK293" i="2"/>
  <c r="J290" i="2"/>
  <c r="J285" i="2"/>
  <c r="J283" i="2"/>
  <c r="BK281" i="2"/>
  <c r="BK278" i="2"/>
  <c r="J276" i="2"/>
  <c r="BK274" i="2"/>
  <c r="BK272" i="2"/>
  <c r="BK270" i="2"/>
  <c r="BK268" i="2"/>
  <c r="J266" i="2"/>
  <c r="BK264" i="2"/>
  <c r="J262" i="2"/>
  <c r="BK260" i="2"/>
  <c r="J258" i="2"/>
  <c r="BK248" i="2"/>
  <c r="BK246" i="2"/>
  <c r="J244" i="2"/>
  <c r="BK242" i="2"/>
  <c r="BK240" i="2"/>
  <c r="BK232" i="2"/>
  <c r="J230" i="2"/>
  <c r="BK226" i="2"/>
  <c r="J224" i="2"/>
  <c r="BK222" i="2"/>
  <c r="J220" i="2"/>
  <c r="J218" i="2"/>
  <c r="BK216" i="2"/>
  <c r="J214" i="2"/>
  <c r="BK212" i="2"/>
  <c r="BK210" i="2"/>
  <c r="J209" i="2"/>
  <c r="BK207" i="2"/>
  <c r="J206" i="2"/>
  <c r="J205" i="2"/>
  <c r="J204" i="2"/>
  <c r="BK200" i="2"/>
  <c r="BK198" i="2"/>
  <c r="BK196" i="2"/>
  <c r="J195" i="2"/>
  <c r="J193" i="2"/>
  <c r="BK191" i="2"/>
  <c r="J187" i="2"/>
  <c r="J186" i="2"/>
  <c r="BK185" i="2"/>
  <c r="BK181" i="2"/>
  <c r="J179" i="2"/>
  <c r="BK177" i="2"/>
  <c r="J175" i="2"/>
  <c r="BK173" i="2"/>
  <c r="J171" i="2"/>
  <c r="BK169" i="2"/>
  <c r="J167" i="2"/>
  <c r="BK164" i="2"/>
  <c r="J162" i="2"/>
  <c r="J160" i="2"/>
  <c r="BK158" i="2"/>
  <c r="J156" i="2"/>
  <c r="BK150" i="2"/>
  <c r="J144" i="2"/>
  <c r="BK142" i="2"/>
  <c r="AS94" i="1"/>
  <c r="J176" i="5"/>
  <c r="BK172" i="5"/>
  <c r="J170" i="5"/>
  <c r="BK162" i="5"/>
  <c r="BK155" i="5"/>
  <c r="BK152" i="5"/>
  <c r="J141" i="5"/>
  <c r="BK139" i="5"/>
  <c r="J135" i="5"/>
  <c r="P219" i="5" l="1"/>
  <c r="R264" i="3"/>
  <c r="BK129" i="4"/>
  <c r="BK142" i="4"/>
  <c r="J142" i="4" s="1"/>
  <c r="J99" i="4" s="1"/>
  <c r="R142" i="4"/>
  <c r="R149" i="4"/>
  <c r="BK166" i="4"/>
  <c r="J166" i="4"/>
  <c r="J102" i="4"/>
  <c r="R141" i="2"/>
  <c r="BK190" i="2"/>
  <c r="J190" i="2" s="1"/>
  <c r="J99" i="2" s="1"/>
  <c r="BK213" i="2"/>
  <c r="J213" i="2" s="1"/>
  <c r="J100" i="2" s="1"/>
  <c r="R213" i="2"/>
  <c r="BK235" i="2"/>
  <c r="J235" i="2" s="1"/>
  <c r="J102" i="2" s="1"/>
  <c r="P235" i="2"/>
  <c r="BK287" i="2"/>
  <c r="J287" i="2" s="1"/>
  <c r="J104" i="2" s="1"/>
  <c r="P287" i="2"/>
  <c r="BK325" i="2"/>
  <c r="J325" i="2" s="1"/>
  <c r="J105" i="2" s="1"/>
  <c r="R325" i="2"/>
  <c r="P335" i="2"/>
  <c r="T335" i="2"/>
  <c r="P341" i="2"/>
  <c r="R341" i="2"/>
  <c r="P347" i="2"/>
  <c r="T347" i="2"/>
  <c r="R357" i="2"/>
  <c r="T357" i="2"/>
  <c r="T369" i="2"/>
  <c r="R391" i="2"/>
  <c r="T391" i="2"/>
  <c r="T395" i="2"/>
  <c r="P137" i="3"/>
  <c r="BK172" i="3"/>
  <c r="J172" i="3" s="1"/>
  <c r="J100" i="3" s="1"/>
  <c r="T172" i="3"/>
  <c r="T193" i="3"/>
  <c r="R201" i="3"/>
  <c r="P205" i="3"/>
  <c r="BK219" i="3"/>
  <c r="J219" i="3" s="1"/>
  <c r="J105" i="3" s="1"/>
  <c r="R219" i="3"/>
  <c r="P224" i="3"/>
  <c r="T224" i="3"/>
  <c r="BK232" i="3"/>
  <c r="J232" i="3"/>
  <c r="J108" i="3"/>
  <c r="T232" i="3"/>
  <c r="T245" i="3"/>
  <c r="P259" i="3"/>
  <c r="T129" i="4"/>
  <c r="BK149" i="4"/>
  <c r="J149" i="4" s="1"/>
  <c r="J100" i="4" s="1"/>
  <c r="T149" i="4"/>
  <c r="P159" i="4"/>
  <c r="T166" i="4"/>
  <c r="R134" i="5"/>
  <c r="BK157" i="5"/>
  <c r="P169" i="5"/>
  <c r="BK141" i="2"/>
  <c r="J141" i="2"/>
  <c r="J98" i="2"/>
  <c r="T141" i="2"/>
  <c r="P213" i="2"/>
  <c r="T213" i="2"/>
  <c r="P219" i="2"/>
  <c r="T219" i="2"/>
  <c r="T235" i="2"/>
  <c r="P280" i="2"/>
  <c r="T280" i="2"/>
  <c r="T287" i="2"/>
  <c r="T325" i="2"/>
  <c r="BK335" i="2"/>
  <c r="BK347" i="2"/>
  <c r="J347" i="2" s="1"/>
  <c r="J110" i="2" s="1"/>
  <c r="R347" i="2"/>
  <c r="P357" i="2"/>
  <c r="BK369" i="2"/>
  <c r="J369" i="2" s="1"/>
  <c r="J112" i="2" s="1"/>
  <c r="R369" i="2"/>
  <c r="R334" i="2" s="1"/>
  <c r="BK391" i="2"/>
  <c r="J391" i="2" s="1"/>
  <c r="J113" i="2" s="1"/>
  <c r="BK395" i="2"/>
  <c r="J395" i="2" s="1"/>
  <c r="J114" i="2" s="1"/>
  <c r="R395" i="2"/>
  <c r="BK137" i="3"/>
  <c r="J137" i="3" s="1"/>
  <c r="J99" i="3" s="1"/>
  <c r="T137" i="3"/>
  <c r="P172" i="3"/>
  <c r="BK193" i="3"/>
  <c r="J193" i="3" s="1"/>
  <c r="J101" i="3" s="1"/>
  <c r="P193" i="3"/>
  <c r="BK201" i="3"/>
  <c r="J201" i="3" s="1"/>
  <c r="J102" i="3" s="1"/>
  <c r="P201" i="3"/>
  <c r="BK205" i="3"/>
  <c r="J205" i="3" s="1"/>
  <c r="J104" i="3" s="1"/>
  <c r="R205" i="3"/>
  <c r="P219" i="3"/>
  <c r="BK224" i="3"/>
  <c r="J224" i="3"/>
  <c r="J106" i="3"/>
  <c r="R224" i="3"/>
  <c r="P232" i="3"/>
  <c r="BK245" i="3"/>
  <c r="J245" i="3"/>
  <c r="J109" i="3" s="1"/>
  <c r="P245" i="3"/>
  <c r="BK259" i="3"/>
  <c r="J259" i="3"/>
  <c r="J110" i="3" s="1"/>
  <c r="T259" i="3"/>
  <c r="P129" i="4"/>
  <c r="P142" i="4"/>
  <c r="P149" i="4"/>
  <c r="T159" i="4"/>
  <c r="R166" i="4"/>
  <c r="BK134" i="5"/>
  <c r="J134" i="5" s="1"/>
  <c r="J98" i="5" s="1"/>
  <c r="T134" i="5"/>
  <c r="P145" i="5"/>
  <c r="T145" i="5"/>
  <c r="R157" i="5"/>
  <c r="BK169" i="5"/>
  <c r="J169" i="5"/>
  <c r="J103" i="5" s="1"/>
  <c r="T169" i="5"/>
  <c r="P189" i="5"/>
  <c r="T189" i="5"/>
  <c r="R199" i="5"/>
  <c r="P206" i="5"/>
  <c r="BK214" i="5"/>
  <c r="J214" i="5"/>
  <c r="J107" i="5" s="1"/>
  <c r="R214" i="5"/>
  <c r="P141" i="2"/>
  <c r="P190" i="2"/>
  <c r="R190" i="2"/>
  <c r="T190" i="2"/>
  <c r="BK219" i="2"/>
  <c r="J219" i="2"/>
  <c r="J101" i="2" s="1"/>
  <c r="R219" i="2"/>
  <c r="R235" i="2"/>
  <c r="BK280" i="2"/>
  <c r="J280" i="2" s="1"/>
  <c r="J103" i="2" s="1"/>
  <c r="R280" i="2"/>
  <c r="R287" i="2"/>
  <c r="P325" i="2"/>
  <c r="R335" i="2"/>
  <c r="BK341" i="2"/>
  <c r="J341" i="2" s="1"/>
  <c r="J109" i="2" s="1"/>
  <c r="T341" i="2"/>
  <c r="BK357" i="2"/>
  <c r="J357" i="2" s="1"/>
  <c r="J111" i="2" s="1"/>
  <c r="P369" i="2"/>
  <c r="P391" i="2"/>
  <c r="P395" i="2"/>
  <c r="R137" i="3"/>
  <c r="R172" i="3"/>
  <c r="R135" i="3" s="1"/>
  <c r="R193" i="3"/>
  <c r="T201" i="3"/>
  <c r="T205" i="3"/>
  <c r="T204" i="3"/>
  <c r="T219" i="3"/>
  <c r="R232" i="3"/>
  <c r="R245" i="3"/>
  <c r="R259" i="3"/>
  <c r="R129" i="4"/>
  <c r="T142" i="4"/>
  <c r="BK159" i="4"/>
  <c r="J159" i="4"/>
  <c r="J101" i="4" s="1"/>
  <c r="R159" i="4"/>
  <c r="P166" i="4"/>
  <c r="P134" i="5"/>
  <c r="P133" i="5" s="1"/>
  <c r="BK145" i="5"/>
  <c r="J145" i="5"/>
  <c r="J99" i="5"/>
  <c r="R145" i="5"/>
  <c r="P157" i="5"/>
  <c r="T157" i="5"/>
  <c r="R169" i="5"/>
  <c r="BK189" i="5"/>
  <c r="J189" i="5" s="1"/>
  <c r="J104" i="5" s="1"/>
  <c r="R189" i="5"/>
  <c r="BK199" i="5"/>
  <c r="J199" i="5" s="1"/>
  <c r="J105" i="5" s="1"/>
  <c r="P199" i="5"/>
  <c r="T199" i="5"/>
  <c r="BK206" i="5"/>
  <c r="J206" i="5"/>
  <c r="J106" i="5"/>
  <c r="R206" i="5"/>
  <c r="T206" i="5"/>
  <c r="P214" i="5"/>
  <c r="T214" i="5"/>
  <c r="BK176" i="4"/>
  <c r="BK175" i="4" s="1"/>
  <c r="J175" i="4" s="1"/>
  <c r="J103" i="4" s="1"/>
  <c r="BK179" i="4"/>
  <c r="E85" i="5"/>
  <c r="J89" i="5"/>
  <c r="BG135" i="5"/>
  <c r="BG137" i="5"/>
  <c r="BG139" i="5"/>
  <c r="BG141" i="5"/>
  <c r="BG150" i="5"/>
  <c r="BG168" i="5"/>
  <c r="BG144" i="2"/>
  <c r="BG150" i="2"/>
  <c r="BG152" i="2"/>
  <c r="BG154" i="2"/>
  <c r="BG158" i="2"/>
  <c r="BG164" i="2"/>
  <c r="BG167" i="2"/>
  <c r="BG169" i="2"/>
  <c r="BG171" i="2"/>
  <c r="BG177" i="2"/>
  <c r="BG181" i="2"/>
  <c r="BG185" i="2"/>
  <c r="BG186" i="2"/>
  <c r="BG193" i="2"/>
  <c r="BG195" i="2"/>
  <c r="BG200" i="2"/>
  <c r="BG202" i="2"/>
  <c r="BG205" i="2"/>
  <c r="BG207" i="2"/>
  <c r="BG226" i="2"/>
  <c r="BG232" i="2"/>
  <c r="BG240" i="2"/>
  <c r="BG248" i="2"/>
  <c r="BG264" i="2"/>
  <c r="BG274" i="2"/>
  <c r="BG285" i="2"/>
  <c r="BG293" i="2"/>
  <c r="BG295" i="2"/>
  <c r="BG297" i="2"/>
  <c r="BG299" i="2"/>
  <c r="BG313" i="2"/>
  <c r="BG321" i="2"/>
  <c r="BG327" i="2"/>
  <c r="BG333" i="2"/>
  <c r="BG336" i="2"/>
  <c r="BG345" i="2"/>
  <c r="BG346" i="2"/>
  <c r="BG348" i="2"/>
  <c r="BG352" i="2"/>
  <c r="BG368" i="2"/>
  <c r="BG370" i="2"/>
  <c r="BG372" i="2"/>
  <c r="BG374" i="2"/>
  <c r="BG387" i="2"/>
  <c r="BG394" i="2"/>
  <c r="BG398" i="2"/>
  <c r="BK407" i="2"/>
  <c r="J407" i="2" s="1"/>
  <c r="J117" i="2" s="1"/>
  <c r="BK409" i="2"/>
  <c r="J409" i="2"/>
  <c r="J118" i="2" s="1"/>
  <c r="E85" i="3"/>
  <c r="J89" i="3"/>
  <c r="F92" i="3"/>
  <c r="BG140" i="3"/>
  <c r="BG142" i="3"/>
  <c r="BG148" i="3"/>
  <c r="BG151" i="3"/>
  <c r="BG156" i="3"/>
  <c r="BG158" i="3"/>
  <c r="BG173" i="3"/>
  <c r="BG176" i="3"/>
  <c r="BG179" i="3"/>
  <c r="BG194" i="3"/>
  <c r="BG196" i="3"/>
  <c r="BG197" i="3"/>
  <c r="BG210" i="3"/>
  <c r="BG216" i="3"/>
  <c r="BG218" i="3"/>
  <c r="BG223" i="3"/>
  <c r="BG225" i="3"/>
  <c r="BG228" i="3"/>
  <c r="BG235" i="3"/>
  <c r="BG243" i="3"/>
  <c r="BG251" i="3"/>
  <c r="BG254" i="3"/>
  <c r="BG256" i="3"/>
  <c r="J89" i="4"/>
  <c r="E117" i="4"/>
  <c r="BG130" i="4"/>
  <c r="BG136" i="4"/>
  <c r="BG139" i="4"/>
  <c r="BG144" i="4"/>
  <c r="BG150" i="4"/>
  <c r="BG152" i="4"/>
  <c r="BG154" i="4"/>
  <c r="BG156" i="4"/>
  <c r="BG160" i="4"/>
  <c r="BG162" i="4"/>
  <c r="BG165" i="4"/>
  <c r="BG169" i="4"/>
  <c r="BG171" i="4"/>
  <c r="BG173" i="4"/>
  <c r="BG177" i="4"/>
  <c r="F92" i="5"/>
  <c r="BG146" i="5"/>
  <c r="BG147" i="5"/>
  <c r="BG152" i="5"/>
  <c r="BG162" i="5"/>
  <c r="BG166" i="5"/>
  <c r="BG170" i="5"/>
  <c r="BG182" i="5"/>
  <c r="BG194" i="5"/>
  <c r="BG198" i="5"/>
  <c r="BG202" i="5"/>
  <c r="BG208" i="5"/>
  <c r="BG210" i="5"/>
  <c r="BG212" i="5"/>
  <c r="BG225" i="5"/>
  <c r="F92" i="2"/>
  <c r="J133" i="2"/>
  <c r="BG148" i="2"/>
  <c r="BG156" i="2"/>
  <c r="BG162" i="2"/>
  <c r="BG166" i="2"/>
  <c r="BG173" i="2"/>
  <c r="BG175" i="2"/>
  <c r="BG179" i="2"/>
  <c r="BG183" i="2"/>
  <c r="BG191" i="2"/>
  <c r="BG196" i="2"/>
  <c r="BG198" i="2"/>
  <c r="BG204" i="2"/>
  <c r="BG206" i="2"/>
  <c r="BG209" i="2"/>
  <c r="BG210" i="2"/>
  <c r="BG214" i="2"/>
  <c r="BG216" i="2"/>
  <c r="BG218" i="2"/>
  <c r="BG222" i="2"/>
  <c r="BG224" i="2"/>
  <c r="BG228" i="2"/>
  <c r="BG230" i="2"/>
  <c r="BG236" i="2"/>
  <c r="BG238" i="2"/>
  <c r="BG242" i="2"/>
  <c r="BG244" i="2"/>
  <c r="BG246" i="2"/>
  <c r="BG260" i="2"/>
  <c r="BG262" i="2"/>
  <c r="BG266" i="2"/>
  <c r="BG268" i="2"/>
  <c r="BG276" i="2"/>
  <c r="BG281" i="2"/>
  <c r="BG283" i="2"/>
  <c r="BG288" i="2"/>
  <c r="BG291" i="2"/>
  <c r="BG303" i="2"/>
  <c r="BG307" i="2"/>
  <c r="BG309" i="2"/>
  <c r="BG311" i="2"/>
  <c r="BG315" i="2"/>
  <c r="BG326" i="2"/>
  <c r="BG328" i="2"/>
  <c r="BG344" i="2"/>
  <c r="BG350" i="2"/>
  <c r="BG351" i="2"/>
  <c r="BG354" i="2"/>
  <c r="BG356" i="2"/>
  <c r="BG358" i="2"/>
  <c r="BG362" i="2"/>
  <c r="BG364" i="2"/>
  <c r="BG366" i="2"/>
  <c r="BG376" i="2"/>
  <c r="BG380" i="2"/>
  <c r="BG386" i="2"/>
  <c r="BG390" i="2"/>
  <c r="BG396" i="2"/>
  <c r="BG400" i="2"/>
  <c r="BG408" i="2"/>
  <c r="BG410" i="2"/>
  <c r="BG412" i="2"/>
  <c r="BK404" i="2"/>
  <c r="J404" i="2"/>
  <c r="J115" i="2" s="1"/>
  <c r="BK411" i="2"/>
  <c r="J411" i="2"/>
  <c r="J119" i="2"/>
  <c r="BG138" i="3"/>
  <c r="BG144" i="3"/>
  <c r="BG146" i="3"/>
  <c r="BG150" i="3"/>
  <c r="BG160" i="3"/>
  <c r="BG162" i="3"/>
  <c r="BG164" i="3"/>
  <c r="BG166" i="3"/>
  <c r="BG170" i="3"/>
  <c r="BG175" i="3"/>
  <c r="BG177" i="3"/>
  <c r="BG181" i="3"/>
  <c r="BG183" i="3"/>
  <c r="BG185" i="3"/>
  <c r="BG189" i="3"/>
  <c r="BG191" i="3"/>
  <c r="BG195" i="3"/>
  <c r="BG203" i="3"/>
  <c r="BG208" i="3"/>
  <c r="BG212" i="3"/>
  <c r="BG214" i="3"/>
  <c r="BG220" i="3"/>
  <c r="BG222" i="3"/>
  <c r="BG227" i="3"/>
  <c r="BG233" i="3"/>
  <c r="BG237" i="3"/>
  <c r="BG239" i="3"/>
  <c r="BG240" i="3"/>
  <c r="BG241" i="3"/>
  <c r="BG246" i="3"/>
  <c r="BG252" i="3"/>
  <c r="BG258" i="3"/>
  <c r="BG262" i="3"/>
  <c r="BG266" i="3"/>
  <c r="BG268" i="3"/>
  <c r="BG270" i="3"/>
  <c r="BK267" i="3"/>
  <c r="J267" i="3" s="1"/>
  <c r="J113" i="3" s="1"/>
  <c r="BK269" i="3"/>
  <c r="J269" i="3" s="1"/>
  <c r="J114" i="3" s="1"/>
  <c r="F124" i="4"/>
  <c r="BG131" i="4"/>
  <c r="BG135" i="4"/>
  <c r="BG138" i="4"/>
  <c r="BG143" i="4"/>
  <c r="BG147" i="4"/>
  <c r="BG158" i="4"/>
  <c r="BG182" i="4"/>
  <c r="BG158" i="5"/>
  <c r="BG160" i="5"/>
  <c r="BG164" i="5"/>
  <c r="BG176" i="5"/>
  <c r="BG178" i="5"/>
  <c r="BG188" i="5"/>
  <c r="BG190" i="5"/>
  <c r="BG196" i="5"/>
  <c r="BG200" i="5"/>
  <c r="BG204" i="5"/>
  <c r="BG205" i="5"/>
  <c r="BG207" i="5"/>
  <c r="BG217" i="5"/>
  <c r="BG221" i="5"/>
  <c r="BK154" i="5"/>
  <c r="J154" i="5" s="1"/>
  <c r="J100" i="5" s="1"/>
  <c r="E85" i="2"/>
  <c r="BG142" i="2"/>
  <c r="BG146" i="2"/>
  <c r="BG160" i="2"/>
  <c r="BG187" i="2"/>
  <c r="BG212" i="2"/>
  <c r="BG220" i="2"/>
  <c r="BG234" i="2"/>
  <c r="BG250" i="2"/>
  <c r="BG258" i="2"/>
  <c r="BG270" i="2"/>
  <c r="BG272" i="2"/>
  <c r="BG278" i="2"/>
  <c r="BG290" i="2"/>
  <c r="BG301" i="2"/>
  <c r="BG304" i="2"/>
  <c r="BG306" i="2"/>
  <c r="BG317" i="2"/>
  <c r="BG319" i="2"/>
  <c r="BG323" i="2"/>
  <c r="BG329" i="2"/>
  <c r="BG331" i="2"/>
  <c r="BG338" i="2"/>
  <c r="BG340" i="2"/>
  <c r="BG342" i="2"/>
  <c r="BG343" i="2"/>
  <c r="BG349" i="2"/>
  <c r="BG353" i="2"/>
  <c r="BG360" i="2"/>
  <c r="BG378" i="2"/>
  <c r="BG382" i="2"/>
  <c r="BG384" i="2"/>
  <c r="BG388" i="2"/>
  <c r="BG392" i="2"/>
  <c r="BG402" i="2"/>
  <c r="BG405" i="2"/>
  <c r="BK332" i="2"/>
  <c r="J332" i="2" s="1"/>
  <c r="J106" i="2" s="1"/>
  <c r="BG154" i="3"/>
  <c r="BG168" i="3"/>
  <c r="BG187" i="3"/>
  <c r="BG199" i="3"/>
  <c r="BG202" i="3"/>
  <c r="BG206" i="3"/>
  <c r="BG230" i="3"/>
  <c r="BG236" i="3"/>
  <c r="BG250" i="3"/>
  <c r="BG260" i="3"/>
  <c r="BK229" i="3"/>
  <c r="J229" i="3" s="1"/>
  <c r="J107" i="3" s="1"/>
  <c r="BK265" i="3"/>
  <c r="J265" i="3" s="1"/>
  <c r="J112" i="3" s="1"/>
  <c r="BG133" i="4"/>
  <c r="BG140" i="4"/>
  <c r="BG146" i="4"/>
  <c r="BG148" i="4"/>
  <c r="BG163" i="4"/>
  <c r="BG167" i="4"/>
  <c r="BG168" i="4"/>
  <c r="BG180" i="4"/>
  <c r="BK181" i="4"/>
  <c r="J181" i="4"/>
  <c r="J107" i="4" s="1"/>
  <c r="BG143" i="5"/>
  <c r="BG148" i="5"/>
  <c r="BG155" i="5"/>
  <c r="BG172" i="5"/>
  <c r="BG174" i="5"/>
  <c r="BG180" i="5"/>
  <c r="BG184" i="5"/>
  <c r="BG186" i="5"/>
  <c r="BG192" i="5"/>
  <c r="BG215" i="5"/>
  <c r="BG223" i="5"/>
  <c r="BG227" i="5"/>
  <c r="BK220" i="5"/>
  <c r="J220" i="5"/>
  <c r="J109" i="5"/>
  <c r="BK222" i="5"/>
  <c r="J222" i="5" s="1"/>
  <c r="J110" i="5" s="1"/>
  <c r="BK224" i="5"/>
  <c r="J224" i="5" s="1"/>
  <c r="J111" i="5" s="1"/>
  <c r="BK226" i="5"/>
  <c r="J226" i="5"/>
  <c r="J112" i="5" s="1"/>
  <c r="F33" i="2"/>
  <c r="AZ95" i="1"/>
  <c r="J34" i="3"/>
  <c r="AW96" i="1" s="1"/>
  <c r="F33" i="4"/>
  <c r="AZ97" i="1" s="1"/>
  <c r="F34" i="5"/>
  <c r="BA98" i="1" s="1"/>
  <c r="J33" i="5"/>
  <c r="AV98" i="1" s="1"/>
  <c r="J33" i="2"/>
  <c r="AV95" i="1" s="1"/>
  <c r="F34" i="4"/>
  <c r="BA97" i="1" s="1"/>
  <c r="F36" i="5"/>
  <c r="BC98" i="1" s="1"/>
  <c r="F36" i="2"/>
  <c r="BC95" i="1" s="1"/>
  <c r="F37" i="3"/>
  <c r="BD96" i="1" s="1"/>
  <c r="F36" i="4"/>
  <c r="BC97" i="1" s="1"/>
  <c r="F37" i="2"/>
  <c r="BD95" i="1" s="1"/>
  <c r="J34" i="5"/>
  <c r="AW98" i="1" s="1"/>
  <c r="F34" i="2"/>
  <c r="BA95" i="1" s="1"/>
  <c r="F33" i="3"/>
  <c r="AZ96" i="1" s="1"/>
  <c r="J34" i="4"/>
  <c r="AW97" i="1" s="1"/>
  <c r="J34" i="2"/>
  <c r="AW95" i="1" s="1"/>
  <c r="F36" i="3"/>
  <c r="BC96" i="1" s="1"/>
  <c r="J33" i="4"/>
  <c r="AV97" i="1" s="1"/>
  <c r="F37" i="5"/>
  <c r="BD98" i="1" s="1"/>
  <c r="F37" i="4"/>
  <c r="BD97" i="1" s="1"/>
  <c r="F33" i="5"/>
  <c r="AZ98" i="1" s="1"/>
  <c r="F34" i="3"/>
  <c r="BA96" i="1" s="1"/>
  <c r="J33" i="3"/>
  <c r="AV96" i="1" s="1"/>
  <c r="T156" i="5" l="1"/>
  <c r="R128" i="4"/>
  <c r="R127" i="4"/>
  <c r="P128" i="4"/>
  <c r="P127" i="4" s="1"/>
  <c r="AU97" i="1" s="1"/>
  <c r="R204" i="3"/>
  <c r="BK156" i="5"/>
  <c r="J156" i="5" s="1"/>
  <c r="J101" i="5" s="1"/>
  <c r="T128" i="4"/>
  <c r="T127" i="4"/>
  <c r="P204" i="3"/>
  <c r="P135" i="3"/>
  <c r="P134" i="3"/>
  <c r="AU96" i="1"/>
  <c r="T334" i="2"/>
  <c r="R140" i="2"/>
  <c r="R139" i="2"/>
  <c r="BK178" i="4"/>
  <c r="J178" i="4" s="1"/>
  <c r="J105" i="4" s="1"/>
  <c r="R134" i="3"/>
  <c r="P140" i="2"/>
  <c r="BK334" i="2"/>
  <c r="J334" i="2"/>
  <c r="J107" i="2"/>
  <c r="R133" i="5"/>
  <c r="P156" i="5"/>
  <c r="P132" i="5"/>
  <c r="AU98" i="1"/>
  <c r="T133" i="5"/>
  <c r="T132" i="5" s="1"/>
  <c r="T140" i="2"/>
  <c r="T139" i="2"/>
  <c r="P334" i="2"/>
  <c r="R156" i="5"/>
  <c r="T135" i="3"/>
  <c r="T134" i="3"/>
  <c r="BK128" i="4"/>
  <c r="J128" i="4" s="1"/>
  <c r="J97" i="4" s="1"/>
  <c r="J129" i="4"/>
  <c r="J98" i="4"/>
  <c r="BK140" i="2"/>
  <c r="J140" i="2"/>
  <c r="J97" i="2"/>
  <c r="J335" i="2"/>
  <c r="J108" i="2" s="1"/>
  <c r="BK204" i="3"/>
  <c r="J204" i="3"/>
  <c r="J103" i="3"/>
  <c r="BK264" i="3"/>
  <c r="J264" i="3"/>
  <c r="J111" i="3"/>
  <c r="J179" i="4"/>
  <c r="J106" i="4" s="1"/>
  <c r="BK133" i="5"/>
  <c r="J133" i="5"/>
  <c r="J97" i="5"/>
  <c r="J157" i="5"/>
  <c r="J102" i="5"/>
  <c r="BK406" i="2"/>
  <c r="J406" i="2"/>
  <c r="J116" i="2" s="1"/>
  <c r="BK135" i="3"/>
  <c r="J135" i="3"/>
  <c r="J97" i="3"/>
  <c r="J176" i="4"/>
  <c r="J104" i="4"/>
  <c r="BK219" i="5"/>
  <c r="J219" i="5"/>
  <c r="J108" i="5" s="1"/>
  <c r="BA94" i="1"/>
  <c r="W30" i="1"/>
  <c r="AT97" i="1"/>
  <c r="F35" i="2"/>
  <c r="BB95" i="1" s="1"/>
  <c r="BD94" i="1"/>
  <c r="W33" i="1"/>
  <c r="F35" i="5"/>
  <c r="BB98" i="1" s="1"/>
  <c r="AZ94" i="1"/>
  <c r="W29" i="1"/>
  <c r="AT96" i="1"/>
  <c r="AT95" i="1"/>
  <c r="BC94" i="1"/>
  <c r="W32" i="1"/>
  <c r="F35" i="4"/>
  <c r="BB97" i="1" s="1"/>
  <c r="AT98" i="1"/>
  <c r="F35" i="3"/>
  <c r="BB96" i="1" s="1"/>
  <c r="R132" i="5" l="1"/>
  <c r="P139" i="2"/>
  <c r="AU95" i="1"/>
  <c r="AU94" i="1" s="1"/>
  <c r="BK139" i="2"/>
  <c r="J139" i="2" s="1"/>
  <c r="J96" i="2" s="1"/>
  <c r="BK134" i="3"/>
  <c r="J134" i="3"/>
  <c r="J30" i="3" s="1"/>
  <c r="AG96" i="1" s="1"/>
  <c r="AN96" i="1" s="1"/>
  <c r="BK127" i="4"/>
  <c r="J127" i="4" s="1"/>
  <c r="J30" i="4" s="1"/>
  <c r="AG97" i="1" s="1"/>
  <c r="AN97" i="1" s="1"/>
  <c r="BK132" i="5"/>
  <c r="J132" i="5"/>
  <c r="J30" i="5" s="1"/>
  <c r="AG98" i="1" s="1"/>
  <c r="AN98" i="1" s="1"/>
  <c r="BB94" i="1"/>
  <c r="W31" i="1" s="1"/>
  <c r="AV94" i="1"/>
  <c r="AK29" i="1" s="1"/>
  <c r="AW94" i="1"/>
  <c r="AK30" i="1"/>
  <c r="AY94" i="1"/>
  <c r="J39" i="3" l="1"/>
  <c r="J96" i="3"/>
  <c r="J96" i="4"/>
  <c r="J39" i="4"/>
  <c r="J39" i="5"/>
  <c r="J96" i="5"/>
  <c r="AX94" i="1"/>
  <c r="J30" i="2"/>
  <c r="AG95" i="1" s="1"/>
  <c r="AN95" i="1" s="1"/>
  <c r="AT94" i="1"/>
  <c r="J39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<sst xmlns="http://schemas.openxmlformats.org/spreadsheetml/2006/main" count="7276" uniqueCount="1281">
  <si>
    <t>Export Komplet</t>
  </si>
  <si>
    <t/>
  </si>
  <si>
    <t>2.0</t>
  </si>
  <si>
    <t>ZAMOK</t>
  </si>
  <si>
    <t>False</t>
  </si>
  <si>
    <t>{559d8007-24a6-414f-b4c4-cf1fb9bcfd72}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</si>
  <si>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</si>
  <si>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</si>
  <si>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</si>
  <si>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</si>
  <si>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</si>
  <si>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</si>
  <si>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</si>
  <si>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</si>
  <si>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65420127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</si>
  <si>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</si>
  <si>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</si>
  <si>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Ševětín ON - oprava výpravní budovy</t>
  </si>
  <si>
    <t>KSO:</t>
  </si>
  <si>
    <t>CC-CZ:</t>
  </si>
  <si>
    <t>Místo:</t>
  </si>
  <si>
    <t xml:space="preserve"> </t>
  </si>
  <si>
    <t>Datum:</t>
  </si>
  <si>
    <t>16. 1. 2020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</si>
  <si>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</si>
  <si>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</si>
  <si>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</si>
  <si>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</si>
  <si>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</si>
  <si>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</si>
  <si>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</si>
  <si>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</si>
  <si>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</si>
  <si>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</si>
  <si>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</si>
  <si>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</si>
  <si>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</si>
  <si>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</si>
  <si>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</si>
  <si>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</si>
  <si>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</si>
  <si>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</si>
  <si>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</si>
  <si>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</si>
  <si>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</si>
  <si>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</si>
  <si>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</si>
  <si>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</si>
  <si>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</si>
  <si>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</si>
  <si>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</si>
  <si>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</si>
  <si>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</si>
  <si>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</si>
  <si>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</si>
  <si>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</si>
  <si>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</si>
  <si>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</si>
  <si>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</si>
  <si>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</si>
  <si>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</si>
  <si>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</si>
  <si>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</si>
  <si>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</si>
  <si>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</si>
  <si>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</si>
  <si>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</si>
  <si>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</si>
  <si>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</si>
  <si>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</si>
  <si>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</si>
  <si>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</si>
  <si>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</si>
  <si>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</si>
  <si>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</si>
  <si>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</si>
  <si>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</si>
  <si>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</si>
  <si>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</si>
  <si>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fasády</t>
  </si>
  <si>
    <t>STA</t>
  </si>
  <si>
    <t>1</t>
  </si>
  <si>
    <t>{843a7937-961f-4e8c-a670-f66aa6b1c166}</t>
  </si>
  <si>
    <t>2</t>
  </si>
  <si>
    <t>SO 02</t>
  </si>
  <si>
    <t>Oprava fasády WC pro cestující</t>
  </si>
  <si>
    <t>{74bd476b-52b0-4245-bf60-3daa68bf1bdc}</t>
  </si>
  <si>
    <t>SO 03</t>
  </si>
  <si>
    <t>Demolice stavědla č. 1</t>
  </si>
  <si>
    <t>{4c412432-1504-466b-86ab-65234331dc54}</t>
  </si>
  <si>
    <t>SO 04</t>
  </si>
  <si>
    <t xml:space="preserve">Oprava skladů </t>
  </si>
  <si>
    <t>{e544a083-c068-4d7a-816f-f419d33ba4af}</t>
  </si>
  <si>
    <t>KRYCÍ LIST SOUPISU PRACÍ</t>
  </si>
  <si>
    <t>Objekt:</t>
  </si>
  <si>
    <t>SO 01 -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</si>
  <si>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</si>
  <si>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</si>
  <si>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</si>
  <si>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</si>
  <si>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</si>
  <si>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</si>
  <si>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</si>
  <si>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</si>
  <si>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</si>
  <si>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</si>
  <si>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</si>
  <si>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</si>
  <si>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</si>
  <si>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</si>
  <si>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</si>
  <si>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</si>
  <si>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</si>
  <si>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</si>
  <si>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742 - Elektroinstalace - slaboproud</t>
  </si>
  <si>
    <t xml:space="preserve">    764 - Konstrukce klempířské</t>
  </si>
  <si>
    <t xml:space="preserve">    767 - Konstrukce zámečnické</t>
  </si>
  <si>
    <t xml:space="preserve">    782 - Dokončovací práce - obklady z kamene</t>
  </si>
  <si>
    <t xml:space="preserve">    783 - Dokončovací práce - nátěry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</si>
  <si>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</si>
  <si>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</si>
  <si>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</si>
  <si>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</si>
  <si>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</si>
  <si>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</si>
  <si>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</si>
  <si>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</si>
  <si>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</si>
  <si>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</si>
  <si>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</si>
  <si>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</si>
  <si>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</si>
  <si>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</si>
  <si>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</si>
  <si>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</si>
  <si>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</si>
  <si>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</si>
  <si>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</si>
  <si>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</si>
  <si>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</si>
  <si>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</si>
  <si>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</si>
  <si>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</si>
  <si>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</si>
  <si>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</si>
  <si>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2020 01</t>
  </si>
  <si>
    <t>4</t>
  </si>
  <si>
    <t>-796101939</t>
  </si>
  <si>
    <t>VV</t>
  </si>
  <si>
    <t>2,9*24,9"pod peronem"</t>
  </si>
  <si>
    <t>113107126</t>
  </si>
  <si>
    <t>Odstranění podkladů nebo krytů ručně s přemístěním hmot na skládku na vzdálenost do 3 m nebo s naložením na dopravní prostředek z kameniva hrubého drceného se štětem, o tl. vrstvy přes 250 do 450 mm</t>
  </si>
  <si>
    <t>463733615</t>
  </si>
  <si>
    <t>2,9*24,9</t>
  </si>
  <si>
    <t>3</t>
  </si>
  <si>
    <t>113201112</t>
  </si>
  <si>
    <t>Vytrhání obrub  s vybouráním lože, s přemístěním hmot na skládku na vzdálenost do 3 m nebo s naložením na dopravní prostředek silničních ležatých</t>
  </si>
  <si>
    <t>m</t>
  </si>
  <si>
    <t>-2134424198</t>
  </si>
  <si>
    <t>24,9</t>
  </si>
  <si>
    <t>113202111</t>
  </si>
  <si>
    <t>Vytrhání obrub  s vybouráním lože, s přemístěním hmot na skládku na vzdálenost do 3 m nebo s naložením na dopravní prostředek z krajníků nebo obrubníků stojatých</t>
  </si>
  <si>
    <t>-450186644</t>
  </si>
  <si>
    <t>24+11+5+16,8</t>
  </si>
  <si>
    <t>5</t>
  </si>
  <si>
    <t>122251104</t>
  </si>
  <si>
    <t>Odkopávky a prokopávky nezapažené strojně v hornině třídy těžitelnosti I skupiny 3 přes 100 do 500 m3</t>
  </si>
  <si>
    <t>m3</t>
  </si>
  <si>
    <t>184578571</t>
  </si>
  <si>
    <t>573,200*0,4</t>
  </si>
  <si>
    <t>6</t>
  </si>
  <si>
    <t>131213102</t>
  </si>
  <si>
    <t>Hloubení jam ručně zapažených i nezapažených s urovnáním dna do předepsaného profilu a spádu v hornině třídy těžitelnosti I skupiny 3 nesoudržných</t>
  </si>
  <si>
    <t>1732424251</t>
  </si>
  <si>
    <t>0,5*0,5*0,8*5</t>
  </si>
  <si>
    <t>7</t>
  </si>
  <si>
    <t>132212112</t>
  </si>
  <si>
    <t>Hloubení rýh šířky do 800 mm ručně zapažených i nezapažených, s urovnáním dna do předepsaného profilu a spádu v hornině třídy těžitelnosti I skupiny 3 nesoudržných</t>
  </si>
  <si>
    <t>972845553</t>
  </si>
  <si>
    <t>0,9*0,3*0,8*2*4+24,9*0,4*0,3</t>
  </si>
  <si>
    <t>8</t>
  </si>
  <si>
    <t>132351252</t>
  </si>
  <si>
    <t>Hloubení nezapažených rýh šířky přes 800 do 2 000 mm strojně s urovnáním dna do předepsaného profilu a spádu v hornině třídy těžitelnosti II skupiny 4 přes 20 do 50 m3</t>
  </si>
  <si>
    <t>496349348</t>
  </si>
  <si>
    <t>10,5*1,2*2+13,6*1,2*2</t>
  </si>
  <si>
    <t>9</t>
  </si>
  <si>
    <t>139001101</t>
  </si>
  <si>
    <t>Příplatek k cenám hloubených vykopávek za ztížení vykopávky v blízkosti podzemního vedení nebo výbušnin pro jakoukoliv třídu horniny</t>
  </si>
  <si>
    <t>-1357464890</t>
  </si>
  <si>
    <t>0,9*0,3*0,8*2*4</t>
  </si>
  <si>
    <t>10</t>
  </si>
  <si>
    <t>151101102</t>
  </si>
  <si>
    <t>Zřízení pažení a rozepření stěn rýh pro podzemní vedení příložné pro jakoukoliv mezerovitost, hloubky do 4 m</t>
  </si>
  <si>
    <t>1200547252</t>
  </si>
  <si>
    <t>10,4*2*2</t>
  </si>
  <si>
    <t>11</t>
  </si>
  <si>
    <t>151101112</t>
  </si>
  <si>
    <t>Odstranění pažení a rozepření stěn rýh pro podzemní vedení s uložením materiálu na vzdálenost do 3 m od kraje výkopu příložné, hloubky přes 2 do 4 m</t>
  </si>
  <si>
    <t>-905659017</t>
  </si>
  <si>
    <t>41,6</t>
  </si>
  <si>
    <t>12</t>
  </si>
  <si>
    <t>162251121</t>
  </si>
  <si>
    <t>Vodorovné přemístění výkopku nebo sypaniny po suchu na obvyklém dopravním prostředku, bez naložení výkopku, avšak se složením bez rozhrnutí z horniny třídy těžitelnosti II na vzdálenost skupiny 4 a 5 na vzdálenost do 20 m</t>
  </si>
  <si>
    <t>1077608131</t>
  </si>
  <si>
    <t>4,992</t>
  </si>
  <si>
    <t>13</t>
  </si>
  <si>
    <t>162702111</t>
  </si>
  <si>
    <t>Vodorovné přemístění drnu na suchu  na vzdálenost přes 5000 do 6000 m</t>
  </si>
  <si>
    <t>2104040692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</si>
  <si>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</si>
  <si>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</si>
  <si>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</si>
  <si>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364879688</t>
  </si>
  <si>
    <t>162751139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</si>
  <si>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</t>
  </si>
  <si>
    <t>659989001</t>
  </si>
  <si>
    <t>4,992*7+229,280*7</t>
  </si>
  <si>
    <t>16</t>
  </si>
  <si>
    <t>167151102</t>
  </si>
  <si>
    <t>Nakládání, skládání a překládání neulehlého výkopku nebo sypaniny strojně nakládání, množství do 100 m3, z horniny třídy těžitelnosti II, skupiny 4 a 5</t>
  </si>
  <si>
    <t>-195214462</t>
  </si>
  <si>
    <t>4,992+229,280</t>
  </si>
  <si>
    <t>17</t>
  </si>
  <si>
    <t>171152501</t>
  </si>
  <si>
    <t>Zhutnění podloží pod násypy z rostlé horniny třídy těžitelnosti I a II, skupiny 1 až 4 z hornin soudružných a nesoudržných</t>
  </si>
  <si>
    <t>-1655027963</t>
  </si>
  <si>
    <t>573,200</t>
  </si>
  <si>
    <t>18</t>
  </si>
  <si>
    <t>171201221</t>
  </si>
  <si>
    <t>Poplatek za uložení stavebního odpadu na skládce (skládkovné) zeminy a kamení zatříděného do Katalogu odpadů pod kódem 17 05 04</t>
  </si>
  <si>
    <t>t</t>
  </si>
  <si>
    <t>1725062286</t>
  </si>
  <si>
    <t>4,992*1,880+229,280*1,880</t>
  </si>
  <si>
    <t>19</t>
  </si>
  <si>
    <t>174151101</t>
  </si>
  <si>
    <t>Zásyp sypaninou z jakékoliv horniny strojně s uložením výkopku ve vrstvách se zhutněním jam, šachet, rýh nebo kolem objektů v těchto vykopávkách</t>
  </si>
  <si>
    <t>-58341149</t>
  </si>
  <si>
    <t>57,840-4,992</t>
  </si>
  <si>
    <t>20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</si>
  <si>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</si>
  <si>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</si>
  <si>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1263914482</t>
  </si>
  <si>
    <t>10,4*0,4*1,2</t>
  </si>
  <si>
    <t>M</t>
  </si>
  <si>
    <t>58337331</t>
  </si>
  <si>
    <t>štěrkopísek frakce 0/22</t>
  </si>
  <si>
    <t>-974641352</t>
  </si>
  <si>
    <t>4,992*1,780</t>
  </si>
  <si>
    <t>22</t>
  </si>
  <si>
    <t>184911311</t>
  </si>
  <si>
    <t>Položení mulčovací textilie proti prorůstání plevelů kolem vysázených rostlin v rovině nebo na svahu do 1:5</t>
  </si>
  <si>
    <t>822300345</t>
  </si>
  <si>
    <t>16,8*1,2+5,5*1,2*2</t>
  </si>
  <si>
    <t>23</t>
  </si>
  <si>
    <t>69311089</t>
  </si>
  <si>
    <t>geotextilie netkaná separační, ochranná, filtrační, drenážní PES 600g/m2</t>
  </si>
  <si>
    <t>2105980311</t>
  </si>
  <si>
    <t>24</t>
  </si>
  <si>
    <t>184911431</t>
  </si>
  <si>
    <t>Mulčování vysazených rostlin mulčovací kůrou, tl. přes 100 do 150 mm v rovině nebo na svahu do 1:5</t>
  </si>
  <si>
    <t>-764237535</t>
  </si>
  <si>
    <t>25</t>
  </si>
  <si>
    <t>10391100</t>
  </si>
  <si>
    <t>kůra mulčovací VL</t>
  </si>
  <si>
    <t>-326543376</t>
  </si>
  <si>
    <t>33,360*0,15</t>
  </si>
  <si>
    <t>5,004*0,153 "Přepočtené koeficientem množství</t>
  </si>
  <si>
    <t>Svislé a kompletní konstrukce</t>
  </si>
  <si>
    <t>26</t>
  </si>
  <si>
    <t>319202114</t>
  </si>
  <si>
    <t>Dodatečná izolace zdiva injektáží nízkotlakou metodou silikonovou mikroemulzí, tloušťka zdiva přes 450 do 600 mm</t>
  </si>
  <si>
    <t>-1697750092</t>
  </si>
  <si>
    <t>13,6+9,8</t>
  </si>
  <si>
    <t>27</t>
  </si>
  <si>
    <t>338121123</t>
  </si>
  <si>
    <t>Osazování sloupků a vzpěr plotových železobetonových se zabetonováním patky, o objemu do 0,15 m3</t>
  </si>
  <si>
    <t>kus</t>
  </si>
  <si>
    <t>-201568456</t>
  </si>
  <si>
    <t>28</t>
  </si>
  <si>
    <t>59231007</t>
  </si>
  <si>
    <t>sloupek betonový plotový průběžný pro skládané plné ploty šedý 150x150x4000mm</t>
  </si>
  <si>
    <t>-378253918</t>
  </si>
  <si>
    <t>29</t>
  </si>
  <si>
    <t>338171113</t>
  </si>
  <si>
    <t>Montáž sloupků a vzpěr plotových ocelových trubkových nebo profilovaných výšky do 2,00 m se zabetonováním do 0,08 m3 do připravených jamek</t>
  </si>
  <si>
    <t>1647133472</t>
  </si>
  <si>
    <t>5+3</t>
  </si>
  <si>
    <t>30</t>
  </si>
  <si>
    <t>55342264</t>
  </si>
  <si>
    <t>sloupek plotový koncový Pz a komaxitový 2750/48x1,5mm</t>
  </si>
  <si>
    <t>-1887219100</t>
  </si>
  <si>
    <t>2+3</t>
  </si>
  <si>
    <t>31</t>
  </si>
  <si>
    <t>55342153</t>
  </si>
  <si>
    <t>plotový sloupek pro svařované panely profilovaný oválný 50x70mm dl 2,5-3,0m povrchová úprava Pz a komaxit</t>
  </si>
  <si>
    <t>-993025658</t>
  </si>
  <si>
    <t>32</t>
  </si>
  <si>
    <t>348101210</t>
  </si>
  <si>
    <t>Osazení vrat a vrátek k oplocení na sloupky ocelové, plochy jednotlivě do 2 m2</t>
  </si>
  <si>
    <t>-226095893</t>
  </si>
  <si>
    <t>33</t>
  </si>
  <si>
    <t>55342333</t>
  </si>
  <si>
    <t>branka plotová jednokřídlá Pz s PVC vrstvou 1000x1530mm</t>
  </si>
  <si>
    <t>-395937412</t>
  </si>
  <si>
    <t>34</t>
  </si>
  <si>
    <t>55342360</t>
  </si>
  <si>
    <t>brána plotová dvoukřídlá Pz s PVC vrstvou 3500x1530mm</t>
  </si>
  <si>
    <t>-2086045888</t>
  </si>
  <si>
    <t>35</t>
  </si>
  <si>
    <t>348101330</t>
  </si>
  <si>
    <t>Osazení vrat a vrátek k oplocení na sloupky dřevěné, plochy jednotlivě přes 4 do 6 m2</t>
  </si>
  <si>
    <t>219993181</t>
  </si>
  <si>
    <t>36</t>
  </si>
  <si>
    <t>348121122</t>
  </si>
  <si>
    <t>Osazování desek plotových železobetonových prefabrikovaných do drážek předem osazených sloupků na cementovou maltu se zatřením ložných a styčných spár, při rozměru desek 300x50x3000 mm</t>
  </si>
  <si>
    <t>1496411520</t>
  </si>
  <si>
    <t>37</t>
  </si>
  <si>
    <t>59233119AD</t>
  </si>
  <si>
    <t xml:space="preserve">betonová deska plotová armovaná, pro zasunutí do drážek sloupků betonového plotu, oboustranný vzor skládaného kamene, 2070x400x55mm, barva přírodní_x000D_
</t>
  </si>
  <si>
    <t>598758505</t>
  </si>
  <si>
    <t>38</t>
  </si>
  <si>
    <t>348401120</t>
  </si>
  <si>
    <t>Montáž oplocení z pletiva strojového s napínacími dráty do 1,6 m</t>
  </si>
  <si>
    <t>1618294346</t>
  </si>
  <si>
    <t>6,5</t>
  </si>
  <si>
    <t>39</t>
  </si>
  <si>
    <t>31324811</t>
  </si>
  <si>
    <t>svařované plotové pletivo v rolích 25m výšky 1,75m průměr drátu 3mm rozměr oka 38x76mm povrchová úprava Pz a komaxit</t>
  </si>
  <si>
    <t>-1985487321</t>
  </si>
  <si>
    <t>Vodorovné konstrukce</t>
  </si>
  <si>
    <t>40</t>
  </si>
  <si>
    <t>430321414</t>
  </si>
  <si>
    <t>Schodišťové konstrukce a rampy z betonu železového (bez výztuže)  stupně, schodnice, ramena, podesty s nosníky tř. C 25/30</t>
  </si>
  <si>
    <t>1681142384</t>
  </si>
  <si>
    <t>41</t>
  </si>
  <si>
    <t>434121415</t>
  </si>
  <si>
    <t>Osazování schodišťových stupňů železobetonových  s vyspárováním styčných spár, s provizorním dřevěným zábradlím a dočasným zakrytím stupnic prkny na schodnice, stupňů broušených nebo leštěných</t>
  </si>
  <si>
    <t>569233108</t>
  </si>
  <si>
    <t>2*3</t>
  </si>
  <si>
    <t>42</t>
  </si>
  <si>
    <t>59373757</t>
  </si>
  <si>
    <t>stupeň schodišťový nosný ŽB 180x35x14,5cm</t>
  </si>
  <si>
    <t>1705647085</t>
  </si>
  <si>
    <t>Komunikace pozemní</t>
  </si>
  <si>
    <t>43</t>
  </si>
  <si>
    <t>564811111</t>
  </si>
  <si>
    <t>Podklad ze štěrkodrti ŠD  s rozprostřením a zhutněním, po zhutnění tl. 50 mm</t>
  </si>
  <si>
    <t>853635320</t>
  </si>
  <si>
    <t>44</t>
  </si>
  <si>
    <t>564851111</t>
  </si>
  <si>
    <t>Podklad ze štěrkodrti ŠD  s rozprostřením a zhutněním, po zhutnění tl. 150 mm</t>
  </si>
  <si>
    <t>-1176748715</t>
  </si>
  <si>
    <t>72,210+573,2</t>
  </si>
  <si>
    <t>45</t>
  </si>
  <si>
    <t>564861111</t>
  </si>
  <si>
    <t>Podklad ze štěrkodrti ŠD  s rozprostřením a zhutněním, po zhutnění tl. 200 mm</t>
  </si>
  <si>
    <t>874279714</t>
  </si>
  <si>
    <t>72,210+573,200</t>
  </si>
  <si>
    <t>46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</si>
  <si>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</si>
  <si>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</si>
  <si>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-2052716126</t>
  </si>
  <si>
    <t>11*1,2+24*8+20*5,5+25*1,5+5*14+17*6,5</t>
  </si>
  <si>
    <t>47</t>
  </si>
  <si>
    <t>59245008</t>
  </si>
  <si>
    <t>dlažba tvar obdélník betonová 200x100x60mm barevná</t>
  </si>
  <si>
    <t>1546142173</t>
  </si>
  <si>
    <t>533,200-39,750</t>
  </si>
  <si>
    <t>48</t>
  </si>
  <si>
    <t>59245019</t>
  </si>
  <si>
    <t>dlažba tvar obdélník betonová pro nevidomé 200x100x60mm přírodní</t>
  </si>
  <si>
    <t>1528886978</t>
  </si>
  <si>
    <t>(11+24+7,5+17+20)*0,5</t>
  </si>
  <si>
    <t>49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</si>
  <si>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</si>
  <si>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</t>
  </si>
  <si>
    <t>571576683</t>
  </si>
  <si>
    <t>2,9*24,9-1*1*2</t>
  </si>
  <si>
    <t>50</t>
  </si>
  <si>
    <t>BET.K06C01</t>
  </si>
  <si>
    <t>dlažba BEST-KLASIKO 20x10x6cm přírodní</t>
  </si>
  <si>
    <t>1709348415</t>
  </si>
  <si>
    <t>Úpravy povrchů, podlahy a osazování výplní</t>
  </si>
  <si>
    <t>51</t>
  </si>
  <si>
    <t>622111111</t>
  </si>
  <si>
    <t>Vyspravení povrchu neomítaných vnějších ploch  betonových nebo železobetonových konstrukcí s rozetřením vysprávky do ztracena maltou cementovou celoplošně stěn</t>
  </si>
  <si>
    <t>-1743047400</t>
  </si>
  <si>
    <t>13,6*2</t>
  </si>
  <si>
    <t>52</t>
  </si>
  <si>
    <t>622142001</t>
  </si>
  <si>
    <t>Potažení vnějších ploch pletivem  v ploše nebo pruzích, na plném podkladu sklovláknitým vtlačením do tmelu stěn</t>
  </si>
  <si>
    <t>1406706481</t>
  </si>
  <si>
    <t>795,485</t>
  </si>
  <si>
    <t>53</t>
  </si>
  <si>
    <t>622143002</t>
  </si>
  <si>
    <t>Montáž omítkových profilů  plastových, pozinkovaných nebo dřevěných upevněných vtlačením do podkladní vrstvy nebo přibitím dilatačních s tkaninou</t>
  </si>
  <si>
    <t>758286867</t>
  </si>
  <si>
    <t>8,5*2*6</t>
  </si>
  <si>
    <t>54</t>
  </si>
  <si>
    <t>28342200</t>
  </si>
  <si>
    <t>profil začišťovací PVC 6mm pro tenkovrstvé omítky</t>
  </si>
  <si>
    <t>-832057510</t>
  </si>
  <si>
    <t>102*1,05 "Přepočtené koeficientem množství</t>
  </si>
  <si>
    <t>55</t>
  </si>
  <si>
    <t>622143003</t>
  </si>
  <si>
    <t>Montáž omítkových profilů  plastových nebo pozinkovaných, upevněných vtlačením do podkladní vrstvy nebo přibitím rohových s tkaninou</t>
  </si>
  <si>
    <t>CS ÚRS 2019 02</t>
  </si>
  <si>
    <t>-1484596014</t>
  </si>
  <si>
    <t>205,800+(13,6*4)+(9*4)+(3*4)</t>
  </si>
  <si>
    <t>56</t>
  </si>
  <si>
    <t>622143004</t>
  </si>
  <si>
    <t>Montáž omítkových profilů  plastových nebo pozinkovaných, upevněných vtlačením do podkladní vrstvy nebo přibitím začišťovacích samolepících pro vytvoření dilatujícího spoje s okenním rámem</t>
  </si>
  <si>
    <t>-1443270051</t>
  </si>
  <si>
    <t>(1,5+4,2)*25+(0,7+3,3)*6+(0,5+1,8)*2+1,5+1,8+(1,5+4,2)*2+(3+2)*2+5+5</t>
  </si>
  <si>
    <t>57</t>
  </si>
  <si>
    <t>59051476</t>
  </si>
  <si>
    <t>profil okenní začišťovací se sklovláknitou armovací tkaninou 9mm/2,4m</t>
  </si>
  <si>
    <t>1428122825</t>
  </si>
  <si>
    <t>205,8*1,05 "Přepočtené koeficientem množství</t>
  </si>
  <si>
    <t>58</t>
  </si>
  <si>
    <t>622325102</t>
  </si>
  <si>
    <t>Oprava vápenocementové omítky vnějších ploch stupně členitosti 1 hladké stěn, v rozsahu opravované plochy přes 10 do 30%</t>
  </si>
  <si>
    <t>1544202913</t>
  </si>
  <si>
    <t>8,5*13,6+6,8*4,5-0,7*1,65*3-1,5*2,1*5"jih"</t>
  </si>
  <si>
    <t>8,5*13,6+6,8*4,5-0,7*1,65*3-1,5*2,1*3-1,5*0,9"sever"</t>
  </si>
  <si>
    <t>25,6*9+3*4,5+0,5*2*11,5+3*4-1,5*2,1*10-1,4*3,1*2"východ"</t>
  </si>
  <si>
    <t>25,6*9+3*4+3*4+0,9*2*11,5-1,5*2,1*7-1,8*1,5-1*2*3-1,2*2,2"západ"</t>
  </si>
  <si>
    <t>(0,7+3,3)*0,15*6+(1,5+4,4)*0,15*25+(2+3)*0,15*4"špalety"</t>
  </si>
  <si>
    <t>2,9*4,5*4 +0,6*2,9*4"bok přístřešku"</t>
  </si>
  <si>
    <t>Součet</t>
  </si>
  <si>
    <t>59</t>
  </si>
  <si>
    <t>622532011</t>
  </si>
  <si>
    <t>Omítka tenkovrstvá silikonová vnějších ploch  probarvená, včetně penetrace podkladu hydrofilní, s regulací vlhkosti na povrchu a se zvýšenou ochranou proti mikroorganismům zrnitá, tloušťky 1,5 mm stěn</t>
  </si>
  <si>
    <t>-1222561536</t>
  </si>
  <si>
    <t>808,775-(7+7)*2*0,5-(2,5*2,5)*2*0,5+0,6*2,9*4</t>
  </si>
  <si>
    <t>60</t>
  </si>
  <si>
    <t>63127464</t>
  </si>
  <si>
    <t>profil rohový Al 15x15mm s výztužnou tkaninou š 100mm pro ETICS</t>
  </si>
  <si>
    <t>-909575512</t>
  </si>
  <si>
    <t>308,200*1,05</t>
  </si>
  <si>
    <t>61</t>
  </si>
  <si>
    <t>629135102</t>
  </si>
  <si>
    <t>Vyrovnávací vrstva z cementové malty pod klempířskými prvky  šířky přes 150 do 300 mm</t>
  </si>
  <si>
    <t>584428193</t>
  </si>
  <si>
    <t>47,400</t>
  </si>
  <si>
    <t>62</t>
  </si>
  <si>
    <t>629991001</t>
  </si>
  <si>
    <t>Zakrytí vnějších ploch před znečištěním  včetně pozdějšího odkrytí ploch podélných rovných (např. chodníků) fólií položenou volně</t>
  </si>
  <si>
    <t>1999896054</t>
  </si>
  <si>
    <t>16*1,5*2+25,5*1,5*2+25,5*1,5</t>
  </si>
  <si>
    <t>63</t>
  </si>
  <si>
    <t>629991011</t>
  </si>
  <si>
    <t>Zakrytí vnějších ploch před znečištěním  včetně pozdějšího odkrytí výplní otvorů a svislých ploch fólií přilepenou lepící páskou</t>
  </si>
  <si>
    <t>-523433210</t>
  </si>
  <si>
    <t>0,7*1,65*6+1,5*2,1*25+1,5*0,9+1,4*3,1*21*0,4*8+0,5*0,9*2+1,8*1,5+1*2*3+1,5*2,2</t>
  </si>
  <si>
    <t>64</t>
  </si>
  <si>
    <t>629995101</t>
  </si>
  <si>
    <t>Očištění vnějších ploch tlakovou vodou omytím</t>
  </si>
  <si>
    <t>-2010037274</t>
  </si>
  <si>
    <t>815,735</t>
  </si>
  <si>
    <t>65</t>
  </si>
  <si>
    <t>629995213</t>
  </si>
  <si>
    <t>Očištění vnějších ploch tryskáním křemičitým pískem nesušeným ( metodou torbo tryskání), povrchu kamenného přírodního tvrdého</t>
  </si>
  <si>
    <t>-1809489197</t>
  </si>
  <si>
    <t>32,440</t>
  </si>
  <si>
    <t>66</t>
  </si>
  <si>
    <t>629995223</t>
  </si>
  <si>
    <t>Očištění vnějších ploch tryskáním Příplatek k cenám za zvýšenou pracnost ve stísněném nebo uzavřeném prostoru</t>
  </si>
  <si>
    <t>115796215</t>
  </si>
  <si>
    <t>67</t>
  </si>
  <si>
    <t>629999011</t>
  </si>
  <si>
    <t>Příplatky k cenám úprav vnějších povrchů  za zvýšenou pracnost při provádění styku dvou struktur na fasádě</t>
  </si>
  <si>
    <t>-323202538</t>
  </si>
  <si>
    <t>308,200</t>
  </si>
  <si>
    <t>68</t>
  </si>
  <si>
    <t>629999042</t>
  </si>
  <si>
    <t>Příplatky k cenám úprav vnějších povrchů  za ztížené pracovní podmínky práce v nadstřešní části objektu</t>
  </si>
  <si>
    <t>-1217910408</t>
  </si>
  <si>
    <t>3*1,5*4</t>
  </si>
  <si>
    <t>69</t>
  </si>
  <si>
    <t>637121113</t>
  </si>
  <si>
    <t>Okapový chodník z kameniva  s udusáním a urovnáním povrchu z kačírku tl. 200 mm</t>
  </si>
  <si>
    <t>-13686600</t>
  </si>
  <si>
    <t>13,6*0,5*0,2*2+25,6*0,5*0,2+25,6*0,5*0,2</t>
  </si>
  <si>
    <t>Trubní vedení</t>
  </si>
  <si>
    <t>70</t>
  </si>
  <si>
    <t>871355211</t>
  </si>
  <si>
    <t>Kanalizační potrubí z tvrdého PVC v otevřeném výkopu ve sklonu do 20 %, hladkého plnostěnného jednovrstvého, tuhost třídy SN 4 DN 200</t>
  </si>
  <si>
    <t>1837360312</t>
  </si>
  <si>
    <t>11,4</t>
  </si>
  <si>
    <t>71</t>
  </si>
  <si>
    <t>892381111</t>
  </si>
  <si>
    <t>Tlakové zkoušky vodou na potrubí DN 250, 300 nebo 350</t>
  </si>
  <si>
    <t>1589578059</t>
  </si>
  <si>
    <t>72</t>
  </si>
  <si>
    <t>899722113</t>
  </si>
  <si>
    <t>Krytí potrubí z plastů výstražnou fólií z PVC šířky 34 cm</t>
  </si>
  <si>
    <t>-1258858306</t>
  </si>
  <si>
    <t>Ostatní konstrukce a práce, bourání</t>
  </si>
  <si>
    <t>73</t>
  </si>
  <si>
    <t>912111112</t>
  </si>
  <si>
    <t>Montáž zábrany parkovací  tvaru sloupku do výšky 800 mm se zabetonovanou patkou</t>
  </si>
  <si>
    <t>2095739558</t>
  </si>
  <si>
    <t>74</t>
  </si>
  <si>
    <t>74910172</t>
  </si>
  <si>
    <t>sloupek parkovací sklopný 60x60x800mm bílý komaxit motýlek zámek trojhran</t>
  </si>
  <si>
    <t>-1922940491</t>
  </si>
  <si>
    <t>75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</si>
  <si>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</si>
  <si>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</si>
  <si>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1927596107</t>
  </si>
  <si>
    <t>56,8</t>
  </si>
  <si>
    <t>76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</si>
  <si>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</si>
  <si>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</si>
  <si>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-684063081</t>
  </si>
  <si>
    <t>13,80+5,2+5,2+13,6+6+1,2+6,5+25+25</t>
  </si>
  <si>
    <t>77</t>
  </si>
  <si>
    <t>59217001</t>
  </si>
  <si>
    <t>obrubník betonový zahradní 1000x50x250mm</t>
  </si>
  <si>
    <t>-1171396373</t>
  </si>
  <si>
    <t>101,5*1,05</t>
  </si>
  <si>
    <t>78</t>
  </si>
  <si>
    <t>916241112</t>
  </si>
  <si>
    <t>Osazení obrubníku kamenného se zřízením lože, s vyplněním a zatřením spár cementovou maltou ležatého bez boční opěry, do lože z betonu prostého</t>
  </si>
  <si>
    <t>-1670217238</t>
  </si>
  <si>
    <t>79</t>
  </si>
  <si>
    <t>916991121</t>
  </si>
  <si>
    <t>Lože pod obrubníky, krajníky nebo obruby z dlažebních kostek  z betonu prostého tř. C 16/20</t>
  </si>
  <si>
    <t>2015050259</t>
  </si>
  <si>
    <t>24,9*0,4*0,3+51,5*0,3*0,4+56,8*0,4*0,3+50*0,4*0,3</t>
  </si>
  <si>
    <t>80</t>
  </si>
  <si>
    <t>936104213</t>
  </si>
  <si>
    <t>Montáž odpadkového koše  přichycením kotevními šrouby</t>
  </si>
  <si>
    <t>-1891700005</t>
  </si>
  <si>
    <t>81</t>
  </si>
  <si>
    <t>74910134</t>
  </si>
  <si>
    <t>koš odpadkový betonový v 800mm 400x400mm</t>
  </si>
  <si>
    <t>2035215210</t>
  </si>
  <si>
    <t>82</t>
  </si>
  <si>
    <t>936124113</t>
  </si>
  <si>
    <t>Montáž lavičky parkové  stabilní přichycené kotevními šrouby</t>
  </si>
  <si>
    <t>-771496315</t>
  </si>
  <si>
    <t>83</t>
  </si>
  <si>
    <t>74910110</t>
  </si>
  <si>
    <t>lavička s opěradlem (nekotvená) 1800x760x800mm konstrukce-beton, sedák-dřevo</t>
  </si>
  <si>
    <t>-1087620031</t>
  </si>
  <si>
    <t>84</t>
  </si>
  <si>
    <t>941111122</t>
  </si>
  <si>
    <t>Montáž lešení řadového trubkového lehkého pracovního s podlahami  s provozním zatížením tř. 3 do 200 kg/m2 šířky tř. W09 přes 0,9 do 1,2 m, výšky přes 10 do 25 m</t>
  </si>
  <si>
    <t>1361580603</t>
  </si>
  <si>
    <t>13,6*8,5*2+6,8*4,5*2+27,6*9*2+6*4*2+3*4,5*4</t>
  </si>
  <si>
    <t>85</t>
  </si>
  <si>
    <t>941111212</t>
  </si>
  <si>
    <t>Montáž lešení řadového trubkového lehkého pracovního s podlahami  s provozním zatížením tř. 3 do 200 kg/m2 Příplatek za první a každý další den použití lešení k ceně -1112</t>
  </si>
  <si>
    <t>985684948</t>
  </si>
  <si>
    <t>891,200*20</t>
  </si>
  <si>
    <t>86</t>
  </si>
  <si>
    <t>941111822</t>
  </si>
  <si>
    <t>Demontáž lešení řadového trubkového lehkého pracovního s podlahami  s provozním zatížením tř. 3 do 200 kg/m2 šířky tř. W09 přes 0,9 do 1,2 m, výšky přes 10 do 25 m</t>
  </si>
  <si>
    <t>944180290</t>
  </si>
  <si>
    <t>891,200</t>
  </si>
  <si>
    <t>87</t>
  </si>
  <si>
    <t>944511111</t>
  </si>
  <si>
    <t>Montáž ochranné sítě  zavěšené na konstrukci lešení z textilie z umělých vláken</t>
  </si>
  <si>
    <t>1432118290</t>
  </si>
  <si>
    <t>88</t>
  </si>
  <si>
    <t>944511211</t>
  </si>
  <si>
    <t>Montáž ochranné sítě  Příplatek za první a každý další den použití sítě k ceně -1111</t>
  </si>
  <si>
    <t>369147712</t>
  </si>
  <si>
    <t>89</t>
  </si>
  <si>
    <t>944511811</t>
  </si>
  <si>
    <t>Demontáž ochranné sítě  zavěšené na konstrukci lešení z textilie z umělých vláken</t>
  </si>
  <si>
    <t>-218818863</t>
  </si>
  <si>
    <t>90</t>
  </si>
  <si>
    <t>978011191</t>
  </si>
  <si>
    <t>Otlučení vápenných nebo vápenocementových omítek vnitřních ploch stropů, v rozsahu přes 50 do 100 %</t>
  </si>
  <si>
    <t>962145340</t>
  </si>
  <si>
    <t>15+15"sklep"</t>
  </si>
  <si>
    <t>91</t>
  </si>
  <si>
    <t>978013191</t>
  </si>
  <si>
    <t>Otlučení vápenných nebo vápenocementových omítek vnitřních ploch stěn s vyškrabáním spar, s očištěním zdiva, v rozsahu přes 50 do 100 %</t>
  </si>
  <si>
    <t>559296615</t>
  </si>
  <si>
    <t>45+45"sklep"</t>
  </si>
  <si>
    <t>92</t>
  </si>
  <si>
    <t>978023411</t>
  </si>
  <si>
    <t>Vyškrabání cementové malty ze spár zdiva cihelného mimo komínového</t>
  </si>
  <si>
    <t>432843431</t>
  </si>
  <si>
    <t>90+30</t>
  </si>
  <si>
    <t>997</t>
  </si>
  <si>
    <t>Přesun sutě</t>
  </si>
  <si>
    <t>93</t>
  </si>
  <si>
    <t>997013152</t>
  </si>
  <si>
    <t>Vnitrostaveništní doprava suti a vybouraných hmot  vodorovně do 50 m svisle s omezením mechanizace pro budovy a haly výšky přes 6 do 9 m</t>
  </si>
  <si>
    <t>1018196664</t>
  </si>
  <si>
    <t>94</t>
  </si>
  <si>
    <t>997013501</t>
  </si>
  <si>
    <t>Odvoz suti a vybouraných hmot na skládku nebo meziskládku  se složením, na vzdálenost do 1 km</t>
  </si>
  <si>
    <t>-1902539761</t>
  </si>
  <si>
    <t>95</t>
  </si>
  <si>
    <t>885078935</t>
  </si>
  <si>
    <t>96</t>
  </si>
  <si>
    <t>997013509</t>
  </si>
  <si>
    <t>Odvoz suti a vybouraných hmot na skládku nebo meziskládku  se složením, na vzdálenost Příplatek k ceně za každý další i započatý 1 km přes 1 km</t>
  </si>
  <si>
    <t>547015936</t>
  </si>
  <si>
    <t>63,444*21</t>
  </si>
  <si>
    <t>97</t>
  </si>
  <si>
    <t>997013631</t>
  </si>
  <si>
    <t>Poplatek za uložení stavebního odpadu na skládce (skládkovné) směsného stavebního a demoličního zatříděného do Katalogu odpadů pod kódem 17 09 04</t>
  </si>
  <si>
    <t>-121741148</t>
  </si>
  <si>
    <t>998</t>
  </si>
  <si>
    <t>Přesun hmot</t>
  </si>
  <si>
    <t>98</t>
  </si>
  <si>
    <t>998017002</t>
  </si>
  <si>
    <t>Přesun hmot s omezením mechanizace pro budovy v do 12 m</t>
  </si>
  <si>
    <t>1666843226</t>
  </si>
  <si>
    <t>PSV</t>
  </si>
  <si>
    <t>Práce a dodávky PSV</t>
  </si>
  <si>
    <t>711</t>
  </si>
  <si>
    <t>Izolace proti vodě, vlhkosti a plynům</t>
  </si>
  <si>
    <t>99</t>
  </si>
  <si>
    <t>711131101</t>
  </si>
  <si>
    <t>Provedení izolace proti zemní vlhkosti pásy na sucho  AIP nebo tkaniny na ploše vodorovné V</t>
  </si>
  <si>
    <t>-1693792220</t>
  </si>
  <si>
    <t>13,8*2"jižní štít"</t>
  </si>
  <si>
    <t>100</t>
  </si>
  <si>
    <t>28323007</t>
  </si>
  <si>
    <t>fólie profilovaná (nopová) HDPE s integrovanou omítací mřížkou s výškou nopů 8mm</t>
  </si>
  <si>
    <t>-220347961</t>
  </si>
  <si>
    <t>27,6*1,15 "Přepočtené koeficientem množství</t>
  </si>
  <si>
    <t>101</t>
  </si>
  <si>
    <t>998711102</t>
  </si>
  <si>
    <t>Přesun hmot tonážní pro izolace proti vodě, vlhkosti a plynům v objektech výšky do 12 m</t>
  </si>
  <si>
    <t>1401392622</t>
  </si>
  <si>
    <t>741</t>
  </si>
  <si>
    <t>Elektroinstalace - silnoproud</t>
  </si>
  <si>
    <t>102</t>
  </si>
  <si>
    <t>741371102</t>
  </si>
  <si>
    <t>Montáž svítidlo zářivkové průmyslové stropní přisazené 1 zdroj s krytem</t>
  </si>
  <si>
    <t>359874826</t>
  </si>
  <si>
    <t>103</t>
  </si>
  <si>
    <t>34814451</t>
  </si>
  <si>
    <t>svítidlo zářivkové stropní nepřímé, mřížka parabolická, elektronický předřadník, 2x18W</t>
  </si>
  <si>
    <t>273384408</t>
  </si>
  <si>
    <t>104</t>
  </si>
  <si>
    <t>741372801</t>
  </si>
  <si>
    <t>Demontáž svítidla průmyslového výbojkového přisazeného 1 zdroj bez zachováním funkčnosti</t>
  </si>
  <si>
    <t>-1128061534</t>
  </si>
  <si>
    <t>105</t>
  </si>
  <si>
    <t>741810001</t>
  </si>
  <si>
    <t>Celková prohlídka elektrického rozvodu a zařízení do 100 000,- Kč</t>
  </si>
  <si>
    <t>837791377</t>
  </si>
  <si>
    <t>106</t>
  </si>
  <si>
    <t>1172651121</t>
  </si>
  <si>
    <t>742</t>
  </si>
  <si>
    <t>Elektroinstalace - slaboproud</t>
  </si>
  <si>
    <t>107</t>
  </si>
  <si>
    <t>742320051</t>
  </si>
  <si>
    <t>Montáž dveřního komunikačního tabla</t>
  </si>
  <si>
    <t>960977136</t>
  </si>
  <si>
    <t>108</t>
  </si>
  <si>
    <t>38226805</t>
  </si>
  <si>
    <t>přístroj telefonní domácí s bzučákem</t>
  </si>
  <si>
    <t>1950874534</t>
  </si>
  <si>
    <t>109</t>
  </si>
  <si>
    <t>742340001</t>
  </si>
  <si>
    <t>Montáž závěsných hodin oboustranných</t>
  </si>
  <si>
    <t>841940034</t>
  </si>
  <si>
    <t>110</t>
  </si>
  <si>
    <t>38227040</t>
  </si>
  <si>
    <t>venkovní hodiny oboustranné</t>
  </si>
  <si>
    <t>-718700520</t>
  </si>
  <si>
    <t>111</t>
  </si>
  <si>
    <t>742340801</t>
  </si>
  <si>
    <t>Demontáž závěsných hodin oboustranných nebo nástěnných</t>
  </si>
  <si>
    <t>-1536776223</t>
  </si>
  <si>
    <t>112</t>
  </si>
  <si>
    <t>742410064</t>
  </si>
  <si>
    <t>Montáž reproduktoru směrového rozhlasu</t>
  </si>
  <si>
    <t>-262301864</t>
  </si>
  <si>
    <t>113</t>
  </si>
  <si>
    <t>34536600</t>
  </si>
  <si>
    <t>reproduktor venkovní typ SC 20 AH-IP66</t>
  </si>
  <si>
    <t>530432367</t>
  </si>
  <si>
    <t>P</t>
  </si>
  <si>
    <t>Poznámka k položce:_x000D_
typ a velikost zvolí stavebník před zahájením prací</t>
  </si>
  <si>
    <t>114</t>
  </si>
  <si>
    <t>742410801</t>
  </si>
  <si>
    <t>Demontáž reproduktoru podhledového nebo nástěnného nebo směrového</t>
  </si>
  <si>
    <t>-1669969200</t>
  </si>
  <si>
    <t>764</t>
  </si>
  <si>
    <t>Konstrukce klempířské</t>
  </si>
  <si>
    <t>115</t>
  </si>
  <si>
    <t>764002851</t>
  </si>
  <si>
    <t>Demontáž klempířských konstrukcí oplechování parapetů do suti</t>
  </si>
  <si>
    <t>622156441</t>
  </si>
  <si>
    <t>2,5+2,3+3,7+3,7+22*1,6</t>
  </si>
  <si>
    <t>116</t>
  </si>
  <si>
    <t>764002861</t>
  </si>
  <si>
    <t>Demontáž klempířských konstrukcí oplechování říms do suti</t>
  </si>
  <si>
    <t>-1578550136</t>
  </si>
  <si>
    <t>13,6*2+25,6*2+0,9*2+0,45*2</t>
  </si>
  <si>
    <t>117</t>
  </si>
  <si>
    <t>764216604.STJ</t>
  </si>
  <si>
    <t>Oplechování rovných parapetů SATJAM PE 25 mechanicky kotvené rš 330 mm</t>
  </si>
  <si>
    <t>573810750</t>
  </si>
  <si>
    <t>47,4</t>
  </si>
  <si>
    <t>118</t>
  </si>
  <si>
    <t>764218625.STJ</t>
  </si>
  <si>
    <t>Oplechování rovné římsy SATJAM PE 25 celoplošně lepené rš 400 mm</t>
  </si>
  <si>
    <t>-258797774</t>
  </si>
  <si>
    <t>81,100</t>
  </si>
  <si>
    <t>119</t>
  </si>
  <si>
    <t>764218645</t>
  </si>
  <si>
    <t>Oplechování říms a ozdobných prvků z pozinkovaného plechu s povrchovou úpravou rovných, bez rohů Příplatek k cenám za zvýšenou pracnost při provedení rohu nebo koutu rovné římsy do rš 400 mm</t>
  </si>
  <si>
    <t>-97037223</t>
  </si>
  <si>
    <t>120</t>
  </si>
  <si>
    <t>998764102</t>
  </si>
  <si>
    <t>Přesun hmot tonážní pro konstrukce klempířské v objektech v do 12 m</t>
  </si>
  <si>
    <t>-1544808084</t>
  </si>
  <si>
    <t>767</t>
  </si>
  <si>
    <t>Konstrukce zámečnické</t>
  </si>
  <si>
    <t>121</t>
  </si>
  <si>
    <t>767211311</t>
  </si>
  <si>
    <t>Montáž kovového venkovního schodiště bez zábradlí a podesty, pro šířku stupně do 1 200 mm rovného, kotveného do zdiva nebo lehčeného betonu</t>
  </si>
  <si>
    <t>-442523595</t>
  </si>
  <si>
    <t>1,8*3*2</t>
  </si>
  <si>
    <t>122</t>
  </si>
  <si>
    <t>55342018</t>
  </si>
  <si>
    <t>schodiště venkovní přímé, schodnice protiskluzový PZ plech tl 2mm, bez zábradlí, do výšky 750mm 3 stupně</t>
  </si>
  <si>
    <t>-1871427001</t>
  </si>
  <si>
    <t>123</t>
  </si>
  <si>
    <t>767610115</t>
  </si>
  <si>
    <t>Montáž oken jednoduchých  z hliníkových nebo ocelových profilů na polyuretanovou pěnu pevných do zdiva, plochy do 0,6 m2</t>
  </si>
  <si>
    <t>-492717689</t>
  </si>
  <si>
    <t>0,4*0,6*4</t>
  </si>
  <si>
    <t>124</t>
  </si>
  <si>
    <t>55341000</t>
  </si>
  <si>
    <t>okno Al s fixním zasklením dvojsklo do plochy 1m2</t>
  </si>
  <si>
    <t>972594126</t>
  </si>
  <si>
    <t>125</t>
  </si>
  <si>
    <t>767995113</t>
  </si>
  <si>
    <t>Montáž ostatních atypických zámečnických konstrukcí  hmotnosti přes 10 do 20 kg</t>
  </si>
  <si>
    <t>kg</t>
  </si>
  <si>
    <t>-596907873</t>
  </si>
  <si>
    <t>20+20</t>
  </si>
  <si>
    <t>126</t>
  </si>
  <si>
    <t>404456.1</t>
  </si>
  <si>
    <t xml:space="preserve">tabule označení názvu Ševětín dle TNŽ 736390 v pozinkovaném rámu_x000D_
</t>
  </si>
  <si>
    <t>1100468157</t>
  </si>
  <si>
    <t>127</t>
  </si>
  <si>
    <t>404456.3</t>
  </si>
  <si>
    <t>informativní značky směr jízdy vlaků</t>
  </si>
  <si>
    <t>-2027052459</t>
  </si>
  <si>
    <t>128</t>
  </si>
  <si>
    <t>767995114</t>
  </si>
  <si>
    <t>Montáž ostatních atypických zámečnických konstrukcí  hmotnosti přes 20 do 50 kg</t>
  </si>
  <si>
    <t>1116302702</t>
  </si>
  <si>
    <t>129</t>
  </si>
  <si>
    <t>404137.2</t>
  </si>
  <si>
    <t>světelná tabule označení názvu Ševětín dle TNŽ 736390 v pozinkovaném rámu</t>
  </si>
  <si>
    <t>-1497522573</t>
  </si>
  <si>
    <t>130</t>
  </si>
  <si>
    <t>767995116</t>
  </si>
  <si>
    <t>Montáž ostatních atypických zámečnických konstrukcí  hmotnosti přes 100 do 250 kg</t>
  </si>
  <si>
    <t>-910893419</t>
  </si>
  <si>
    <t>131</t>
  </si>
  <si>
    <t>28315015</t>
  </si>
  <si>
    <t>Přístřešek kolostavu</t>
  </si>
  <si>
    <t>1629954788</t>
  </si>
  <si>
    <t>132</t>
  </si>
  <si>
    <t>998767102</t>
  </si>
  <si>
    <t>Přesun hmot tonážní pro zámečnické konstrukce v objektech v do 12 m</t>
  </si>
  <si>
    <t>-501310759</t>
  </si>
  <si>
    <t>782</t>
  </si>
  <si>
    <t>Dokončovací práce - obklady z kamene</t>
  </si>
  <si>
    <t>133</t>
  </si>
  <si>
    <t>782991422</t>
  </si>
  <si>
    <t>Obklady z kamene - ostatní práce impregnační nátěr včetně základního čištění dvouvrstvý</t>
  </si>
  <si>
    <t>1177361070</t>
  </si>
  <si>
    <t>(25,6+25,6+13,6+13,6+0,9*3)*0,4</t>
  </si>
  <si>
    <t>134</t>
  </si>
  <si>
    <t>998782102</t>
  </si>
  <si>
    <t>Přesun hmot tonážní pro obklady kamenné v objektech v do 12 m</t>
  </si>
  <si>
    <t>-2093882360</t>
  </si>
  <si>
    <t>783</t>
  </si>
  <si>
    <t>Dokončovací práce - nátěry</t>
  </si>
  <si>
    <t>135</t>
  </si>
  <si>
    <t>783806811</t>
  </si>
  <si>
    <t>Odstranění nátěrů z omítek oškrábáním</t>
  </si>
  <si>
    <t>1303278086</t>
  </si>
  <si>
    <t>808,775</t>
  </si>
  <si>
    <t>136</t>
  </si>
  <si>
    <t>783823135</t>
  </si>
  <si>
    <t>Penetrační nátěr omítek hladkých omítek hladkých, zrnitých tenkovrstvých nebo štukových stupně členitosti 1 a 2 silikonový</t>
  </si>
  <si>
    <t>108004852</t>
  </si>
  <si>
    <t>137</t>
  </si>
  <si>
    <t>783827165</t>
  </si>
  <si>
    <t>Krycí (ochranný ) nátěr omítek jednonásobný hladkých omítek hladkých, zrnitých tenkovrstvých nebo štukových stupně členitosti 4 silikonový</t>
  </si>
  <si>
    <t>-136260901</t>
  </si>
  <si>
    <t>(7+7+2,5+2,5)*0,5*2+0,6*2,9*4</t>
  </si>
  <si>
    <t>138</t>
  </si>
  <si>
    <t>783827169</t>
  </si>
  <si>
    <t>Krycí (ochranný ) nátěr omítek jednonásobný hladkých omítek hladkých, zrnitých tenkovrstvých nebo štukových stupně členitosti 4 Příplatek k cenám -7161 až -7167 za biocidní přísadu</t>
  </si>
  <si>
    <t>-1449277566</t>
  </si>
  <si>
    <t>25,960</t>
  </si>
  <si>
    <t>HZS</t>
  </si>
  <si>
    <t>Hodinové zúčtovací sazby</t>
  </si>
  <si>
    <t>139</t>
  </si>
  <si>
    <t>HZS2222</t>
  </si>
  <si>
    <t>Hodinová zúčtovací sazba elektrikář odborný</t>
  </si>
  <si>
    <t>hod</t>
  </si>
  <si>
    <t>512</t>
  </si>
  <si>
    <t>-1610545196</t>
  </si>
  <si>
    <t>VRN</t>
  </si>
  <si>
    <t>Vedlejší rozpočtové náklady</t>
  </si>
  <si>
    <t>VRN1</t>
  </si>
  <si>
    <t>Průzkumné, geodetické a projektové práce</t>
  </si>
  <si>
    <t>140</t>
  </si>
  <si>
    <t>013284000</t>
  </si>
  <si>
    <t>Pasportizace objektu po provedení prací</t>
  </si>
  <si>
    <t>kpl</t>
  </si>
  <si>
    <t>1024</t>
  </si>
  <si>
    <t>358825732</t>
  </si>
  <si>
    <t>VRN3</t>
  </si>
  <si>
    <t>Zařízení staveniště</t>
  </si>
  <si>
    <t>141</t>
  </si>
  <si>
    <t>030001000</t>
  </si>
  <si>
    <t>-1391424559</t>
  </si>
  <si>
    <t>VRN7</t>
  </si>
  <si>
    <t>Provozní vlivy</t>
  </si>
  <si>
    <t>142</t>
  </si>
  <si>
    <t>070001000</t>
  </si>
  <si>
    <t>-887305443</t>
  </si>
  <si>
    <t>SO 02 - Oprava fasády WC pro cestující</t>
  </si>
  <si>
    <t xml:space="preserve">    725 - Zdravotechnika - zařizovací předměty</t>
  </si>
  <si>
    <t xml:space="preserve">    751 - Vzduchotechnika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</si>
  <si>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</si>
  <si>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</si>
  <si>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</si>
  <si>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611321141</t>
  </si>
  <si>
    <t>Omítka vápenocementová vnitřních ploch  nanášená ručně dvouvrstvá, tloušťky jádrové omítky do 10 mm a tloušťky štuku do 3 mm štuková vodorovných konstrukcí stropů rovných</t>
  </si>
  <si>
    <t>200368405</t>
  </si>
  <si>
    <t>26,543</t>
  </si>
  <si>
    <t>612321141</t>
  </si>
  <si>
    <t>Omítka vápenocementová vnitřních ploch  nanášená ručně dvouvrstvá, tloušťky jádrové omítky do 10 mm a tloušťky štuku do 3 mm štuková svislých konstrukcí stěn</t>
  </si>
  <si>
    <t>-1977561239</t>
  </si>
  <si>
    <t>12,495+2,2*0,3*8</t>
  </si>
  <si>
    <t>612321191</t>
  </si>
  <si>
    <t>Omítka vápenocementová vnitřních ploch  nanášená ručně Příplatek k cenám za každých dalších i započatých 5 mm tloušťky omítky přes 10 mm stěn</t>
  </si>
  <si>
    <t>644127687</t>
  </si>
  <si>
    <t>17,775</t>
  </si>
  <si>
    <t>621325102</t>
  </si>
  <si>
    <t>Oprava vápenocementové omítky vnějších ploch stupně členitosti 1 hladké podhledů, v rozsahu opravované plochy přes 10 do 30%</t>
  </si>
  <si>
    <t>1806551248</t>
  </si>
  <si>
    <t>14,3*0,25+1,9*0,7*2</t>
  </si>
  <si>
    <t>621531011</t>
  </si>
  <si>
    <t>Omítka tenkovrstvá silikonová vnějších ploch  probarvená, včetně penetrace podkladu zrnitá, tloušťky 1,5 mm podhledů</t>
  </si>
  <si>
    <t>-292516561</t>
  </si>
  <si>
    <t>6,235</t>
  </si>
  <si>
    <t>Potažení vnějších stěn sklovláknitým pletivem vtlačeným do tenkovrstvé hmoty</t>
  </si>
  <si>
    <t>-456663714</t>
  </si>
  <si>
    <t>117,830+4*0,15*3*4</t>
  </si>
  <si>
    <t>Montáž omítkových profilů  plastových, pozinkovaných nebo dřevěných upevněných vtlačením do podkladní vrstvy nebo přibitím rohových s tkaninou</t>
  </si>
  <si>
    <t>350311301</t>
  </si>
  <si>
    <t>1389970984</t>
  </si>
  <si>
    <t>123,320*1,05</t>
  </si>
  <si>
    <t>129,486*1,05 "Přepočtené koeficientem množství</t>
  </si>
  <si>
    <t>Montáž omítkových profilů  plastových, pozinkovaných nebo dřevěných upevněných vtlačením do podkladní vrstvy nebo přibitím začišťovacích samolepících pro vytvoření dilatujícího spoje s okenním rámem</t>
  </si>
  <si>
    <t>-1220519566</t>
  </si>
  <si>
    <t>1,5*2+4*4</t>
  </si>
  <si>
    <t>28342205</t>
  </si>
  <si>
    <t>profil začišťovací PVC 6mm s výztužnou tkaninou pro ostění ETICS</t>
  </si>
  <si>
    <t>1810769091</t>
  </si>
  <si>
    <t>19*1,05 "Přepočtené koeficientem množství</t>
  </si>
  <si>
    <t>622321111</t>
  </si>
  <si>
    <t>Omítka vápenocementová vnějších ploch  nanášená ručně jednovrstvá, tloušťky do 15 mm hrubá zatřená stěn</t>
  </si>
  <si>
    <t>-2100806524</t>
  </si>
  <si>
    <t>14,3*0,5+5,15*0,5*2</t>
  </si>
  <si>
    <t>-1854928095</t>
  </si>
  <si>
    <t>5,15*3,6*2+14,30*3,6+14,3*3-1,6*2,1-1,7*2,1-1*2*2-1,5*0,3-1,5*0,5*3</t>
  </si>
  <si>
    <t>622531011</t>
  </si>
  <si>
    <t>Omítka tenkovrstvá silikonová vnějších ploch  probarvená, včetně penetrace podkladu zrnitá, tloušťky 1,5 mm stěn</t>
  </si>
  <si>
    <t>2050718742</t>
  </si>
  <si>
    <t>1300591988</t>
  </si>
  <si>
    <t>7,5*1,5*2+14,3*1,5*2</t>
  </si>
  <si>
    <t>1363715219</t>
  </si>
  <si>
    <t>1,6*2,1+1,7*2,11*2*2+1,5*0,3*1,5*0,5*3</t>
  </si>
  <si>
    <t>1837039126</t>
  </si>
  <si>
    <t>125,03+3,575</t>
  </si>
  <si>
    <t>631311131</t>
  </si>
  <si>
    <t>Doplnění dosavadních mazanin prostým betonem  s dodáním hmot, bez potěru, plochy jednotlivě do 1 m2 a tl. přes 80 mm</t>
  </si>
  <si>
    <t>-193292192</t>
  </si>
  <si>
    <t>0,3*0,2*(2,2+1,75+2,5+2,5+2,2+1,35+1,35)</t>
  </si>
  <si>
    <t>941111111</t>
  </si>
  <si>
    <t>Montáž lešení řadového trubkového lehkého pracovního s podlahami  s provozním zatížením tř. 3 do 200 kg/m2 šířky tř. W06 od 0,6 do 0,9 m, výšky do 10 m</t>
  </si>
  <si>
    <t>-1286311015</t>
  </si>
  <si>
    <t>(7+7+14.3+14.3)*4</t>
  </si>
  <si>
    <t>941111211</t>
  </si>
  <si>
    <t>Montáž lešení řadového trubkového lehkého pracovního s podlahami  s provozním zatížením tř. 3 do 200 kg/m2 Příplatek za první a každý další den použití lešení k ceně -1111</t>
  </si>
  <si>
    <t>-1488682001</t>
  </si>
  <si>
    <t>941111811</t>
  </si>
  <si>
    <t>Demontáž lešení řadového trubkového lehkého pracovního s podlahami  s provozním zatížením tř. 3 do 200 kg/m2 šířky tř. W06 od 0,6 do 0,9 m, výšky do 10 m</t>
  </si>
  <si>
    <t>496006933</t>
  </si>
  <si>
    <t>943211811</t>
  </si>
  <si>
    <t>Demontáž lešení prostorového rámového lehkého pracovního s podlahami  s provozním zatížením tř. 3 do 200 kg/m2, výšky do 10 m</t>
  </si>
  <si>
    <t>-808908610</t>
  </si>
  <si>
    <t>19,2</t>
  </si>
  <si>
    <t>943311111</t>
  </si>
  <si>
    <t>Montáž lešení prostorového modulového lehkého pracovního bez podlah  s provozním zatížením tř. 3 do 200 kg/m2, výšky do 10 m</t>
  </si>
  <si>
    <t>-1752978676</t>
  </si>
  <si>
    <t>2*4*2*1,2</t>
  </si>
  <si>
    <t>943311211</t>
  </si>
  <si>
    <t>Montáž lešení prostorového modulového lehkého pracovního bez podlah  Příplatek za první a každý další den použití lešení k ceně -1111</t>
  </si>
  <si>
    <t>1997054655</t>
  </si>
  <si>
    <t>19,2*10</t>
  </si>
  <si>
    <t>949221111</t>
  </si>
  <si>
    <t>Montáž lešeňové podlahy pro dílcová lešení  s příčníky nebo podélníky, ve výšce do 10 m</t>
  </si>
  <si>
    <t>497219306</t>
  </si>
  <si>
    <t>2*2*2+1,3*2*2</t>
  </si>
  <si>
    <t>962031133</t>
  </si>
  <si>
    <t>Bourání příček z cihel, tvárnic nebo příčkovek  z cihel pálených, plných nebo dutých na maltu vápennou nebo vápenocementovou, tl. do 150 mm</t>
  </si>
  <si>
    <t>501476424</t>
  </si>
  <si>
    <t>2,2*3+2,5*2,2*2+1,35*2,2*2+1,95*2,2</t>
  </si>
  <si>
    <t>968072455</t>
  </si>
  <si>
    <t>Vybourání kovových rámů oken s křídly, dveřních zárubní, vrat, stěn, ostění nebo obkladů  dveřních zárubní, plochy do 2 m2</t>
  </si>
  <si>
    <t>1532337130</t>
  </si>
  <si>
    <t>978013161</t>
  </si>
  <si>
    <t>Otlučení vápenných nebo vápenocementových omítek vnitřních ploch stěn s vyškrabáním spar, s očištěním zdiva, v rozsahu přes 30 do 50 %</t>
  </si>
  <si>
    <t>714599611</t>
  </si>
  <si>
    <t>12,495</t>
  </si>
  <si>
    <t>978059541</t>
  </si>
  <si>
    <t>Odsekání obkladů  stěn včetně otlučení podkladní omítky až na zdivo z obkládaček vnitřních, z jakýchkoliv materiálů, plochy přes 1 m2</t>
  </si>
  <si>
    <t>-890348343</t>
  </si>
  <si>
    <t>2,2*2,1+1*2,1+1,75*2,1+1*2,1</t>
  </si>
  <si>
    <t>997013211</t>
  </si>
  <si>
    <t>Vnitrostaveništní doprava suti a vybouraných hmot  vodorovně do 50 m svisle ručně pro budovy a haly výšky do 6 m</t>
  </si>
  <si>
    <t>-1514848134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</si>
  <si>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</si>
  <si>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</si>
  <si>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1026799694</t>
  </si>
  <si>
    <t>-322829851</t>
  </si>
  <si>
    <t>1763119927</t>
  </si>
  <si>
    <t>9,235*25</t>
  </si>
  <si>
    <t>-1905772256</t>
  </si>
  <si>
    <t>9,325</t>
  </si>
  <si>
    <t>998017001</t>
  </si>
  <si>
    <t>Přesun hmot s omezením mechanizace pro budovy v do 6 m</t>
  </si>
  <si>
    <t>1032208770</t>
  </si>
  <si>
    <t>998018001</t>
  </si>
  <si>
    <t>Přesun hmot pro budovy občanské výstavby, bydlení, výrobu a služby  ruční - bez užití mechanizace vodorovná dopravní vzdálenost do 100 m pro budovy s jakoukoliv nosnou konstrukcí výšky do 6 m</t>
  </si>
  <si>
    <t>1530015875</t>
  </si>
  <si>
    <t>725</t>
  </si>
  <si>
    <t>Zdravotechnika - zařizovací předměty</t>
  </si>
  <si>
    <t>725110811</t>
  </si>
  <si>
    <t>Demontáž klozetů  splachovacích s nádrží nebo tlakovým splachovačem</t>
  </si>
  <si>
    <t>soubor</t>
  </si>
  <si>
    <t>-1575949241</t>
  </si>
  <si>
    <t>725130814</t>
  </si>
  <si>
    <t>Demontáž pisoárových stání  s nádrží čtyřdílných</t>
  </si>
  <si>
    <t>-409685299</t>
  </si>
  <si>
    <t>725137801</t>
  </si>
  <si>
    <t>Demontáž pisoárových stání  děrované trubky s nádrží</t>
  </si>
  <si>
    <t>195833675</t>
  </si>
  <si>
    <t>725210821</t>
  </si>
  <si>
    <t>Demontáž umyvadel  bez výtokových armatur umyvadel</t>
  </si>
  <si>
    <t>1555488035</t>
  </si>
  <si>
    <t>725810811</t>
  </si>
  <si>
    <t>Demontáž výtokových ventilů  nástěnných</t>
  </si>
  <si>
    <t>-1572100122</t>
  </si>
  <si>
    <t>725860811</t>
  </si>
  <si>
    <t>Demontáž zápachových uzávěrek pro zařizovací předměty  jednoduchých</t>
  </si>
  <si>
    <t>-1345661583</t>
  </si>
  <si>
    <t>998725101</t>
  </si>
  <si>
    <t>Přesun hmot tonážní pro zařizovací předměty v objektech v do 6 m</t>
  </si>
  <si>
    <t>273016213</t>
  </si>
  <si>
    <t>741370102</t>
  </si>
  <si>
    <t>Montáž svítidel žárovkových se zapojením vodičů průmyslových stropních přisazených 1 zdroj s košem</t>
  </si>
  <si>
    <t>1835092809</t>
  </si>
  <si>
    <t>34858150</t>
  </si>
  <si>
    <t>svítidlo pro nebezpečná prostředí stropní 18W</t>
  </si>
  <si>
    <t>-1486231548</t>
  </si>
  <si>
    <t>998741101</t>
  </si>
  <si>
    <t>Přesun hmot tonážní pro silnoproud v objektech v do 6 m</t>
  </si>
  <si>
    <t>-1732922312</t>
  </si>
  <si>
    <t>751</t>
  </si>
  <si>
    <t>Vzduchotechnika</t>
  </si>
  <si>
    <t>751398021</t>
  </si>
  <si>
    <t>Montáž ostatních zařízení  větrací mřížky stěnové, průřezu do 0,040 m2</t>
  </si>
  <si>
    <t>1688022175</t>
  </si>
  <si>
    <t>56245603</t>
  </si>
  <si>
    <t>mřížka větrací hranatá plast se síťovinou 200x200mm</t>
  </si>
  <si>
    <t>-686591322</t>
  </si>
  <si>
    <t>998751101</t>
  </si>
  <si>
    <t>Přesun hmot tonážní pro vzduchotechniku v objektech v do 12 m</t>
  </si>
  <si>
    <t>2143297302</t>
  </si>
  <si>
    <t>766</t>
  </si>
  <si>
    <t>Konstrukce truhlářské</t>
  </si>
  <si>
    <t>766691914</t>
  </si>
  <si>
    <t>Ostatní práce  vyvěšení nebo zavěšení křídel s případným uložením a opětovným zavěšením po provedení stavebních změn dřevěných dveřních, plochy do 2 m2</t>
  </si>
  <si>
    <t>1140625799</t>
  </si>
  <si>
    <t>783106801</t>
  </si>
  <si>
    <t>Odstranění nátěrů z truhlářských konstrukcí obroušením</t>
  </si>
  <si>
    <t>445220187</t>
  </si>
  <si>
    <t>1*2*2*2+1,6*2*2+1,8*0,6*2*3</t>
  </si>
  <si>
    <t>783113101</t>
  </si>
  <si>
    <t>Napouštěcí nátěr truhlářských konstrukcí jednonásobný syntetický</t>
  </si>
  <si>
    <t>1370255297</t>
  </si>
  <si>
    <t>783118101</t>
  </si>
  <si>
    <t>Lazurovací nátěr truhlářských konstrukcí jednonásobný syntetický</t>
  </si>
  <si>
    <t>-690061686</t>
  </si>
  <si>
    <t>783306801</t>
  </si>
  <si>
    <t>Odstranění nátěrů ze zámečnických konstrukcí obroušením</t>
  </si>
  <si>
    <t>-1180860660</t>
  </si>
  <si>
    <t>1,7*2*2</t>
  </si>
  <si>
    <t>783314101</t>
  </si>
  <si>
    <t>Základní nátěr zámečnických konstrukcí jednonásobný syntetický</t>
  </si>
  <si>
    <t>-1817512439</t>
  </si>
  <si>
    <t>783317101</t>
  </si>
  <si>
    <t>Krycí nátěr (email) zámečnických konstrukcí jednonásobný syntetický standardní</t>
  </si>
  <si>
    <t>-444751188</t>
  </si>
  <si>
    <t>783806801</t>
  </si>
  <si>
    <t>Odstranění nátěrů z omítek obroušením</t>
  </si>
  <si>
    <t>-1071332297</t>
  </si>
  <si>
    <t>Penetrační silikonový nátěr hladkých, tenkovrstvých zrnitých nebo štukových omítek</t>
  </si>
  <si>
    <t>-927310740</t>
  </si>
  <si>
    <t>784</t>
  </si>
  <si>
    <t>Dokončovací práce - malby a tapety</t>
  </si>
  <si>
    <t>784121001</t>
  </si>
  <si>
    <t>Oškrabání malby v místnostech výšky do 3,80 m</t>
  </si>
  <si>
    <t>271072623</t>
  </si>
  <si>
    <t>2,2*4,2+2,5*1,35*2+1,35*1,75+1,95*4,2"stropy"</t>
  </si>
  <si>
    <t>(2,2+4,2+2,2+2,5*2+1,35*4+1,75*4+1,95*2+4,2-1*2*2-1,8*0,5*3)*2,95</t>
  </si>
  <si>
    <t>784161411</t>
  </si>
  <si>
    <t>Celoplošné vyrovnání podkladu sádrovou stěrkou, tloušťky do 3 mm vyrovnáním v místnostech výšky do 3,80 m</t>
  </si>
  <si>
    <t>-1954042923</t>
  </si>
  <si>
    <t>784181101</t>
  </si>
  <si>
    <t>Penetrace podkladu jednonásobná základní akrylátová v místnostech výšky do 3,80 m</t>
  </si>
  <si>
    <t>300999763</t>
  </si>
  <si>
    <t>784191003</t>
  </si>
  <si>
    <t>Čištění vnitřních ploch hrubý úklid po provedení malířských prací omytím oken dvojitých nebo zdvojených</t>
  </si>
  <si>
    <t>983380017</t>
  </si>
  <si>
    <t>1,8*0,5*3</t>
  </si>
  <si>
    <t>784191005</t>
  </si>
  <si>
    <t>Čištění vnitřních ploch hrubý úklid po provedení malířských prací omytím dveří nebo vrat</t>
  </si>
  <si>
    <t>-2142445643</t>
  </si>
  <si>
    <t>2*1*2</t>
  </si>
  <si>
    <t>784191007</t>
  </si>
  <si>
    <t>Čištění vnitřních ploch hrubý úklid po provedení malířských prací omytím podlah</t>
  </si>
  <si>
    <t>-1977030310</t>
  </si>
  <si>
    <t>784211101</t>
  </si>
  <si>
    <t>Malby z malířských směsí otěruvzdorných za mokra dvojnásobné, bílé za mokra otěruvzdorné výborně v místnostech výšky do 3,80 m</t>
  </si>
  <si>
    <t>165068151</t>
  </si>
  <si>
    <t>787</t>
  </si>
  <si>
    <t>Dokončovací práce - zasklívání</t>
  </si>
  <si>
    <t>787600901</t>
  </si>
  <si>
    <t>Zasklívání oken a dveří  přetmelení s odstraněním starého tmelu a s napuštěním drážky</t>
  </si>
  <si>
    <t>677710816</t>
  </si>
  <si>
    <t>0,9*2+0,5*2</t>
  </si>
  <si>
    <t>787601931</t>
  </si>
  <si>
    <t>Zasklívání oken a dveří  přetmelení s odstraněním starého tmelu a za zasklení plochy do 0,10 m2 sklem tl. 2 až 6 mm bez drátěné vložky</t>
  </si>
  <si>
    <t>-938462337</t>
  </si>
  <si>
    <t>0,9*0,5</t>
  </si>
  <si>
    <t>-297181556</t>
  </si>
  <si>
    <t>1540543618</t>
  </si>
  <si>
    <t>1167304338</t>
  </si>
  <si>
    <t>SO 03 - Demolice stavědla č. 1</t>
  </si>
  <si>
    <t>-1687508531</t>
  </si>
  <si>
    <t>-64029808</t>
  </si>
  <si>
    <t>6+5</t>
  </si>
  <si>
    <t>131312501</t>
  </si>
  <si>
    <t>Hloubení jamek pro spodní stavbu železnic ručně pro sloupky zábradlí, značky, apod. objemu do 0,5 m3 s odhozením výkopku nebo naložením na dopravní prostředek v hornině třídy těžitelnosti II skupiny 4 soudržných</t>
  </si>
  <si>
    <t>-2127691773</t>
  </si>
  <si>
    <t>6*0,3*0,3*0,8</t>
  </si>
  <si>
    <t>162211321</t>
  </si>
  <si>
    <t>Vodorovné přemístění výkopku nebo sypaniny stavebním kolečkem s naložením a vyprázdněním kolečka na hromady nebo do dopravního prostředku na vzdálenost do 10 m z horniny třídy těžitelnosti II, skupiny 4 a 5</t>
  </si>
  <si>
    <t>1995320326</t>
  </si>
  <si>
    <t>181101121</t>
  </si>
  <si>
    <t>Úprava pozemku s rozpojením a přehrnutím včetně urovnání v zemině tř. 1 a 2, s přemístěním na vzdálenost do 20 m</t>
  </si>
  <si>
    <t>746404684</t>
  </si>
  <si>
    <t>8*5*0,20</t>
  </si>
  <si>
    <t>181311103</t>
  </si>
  <si>
    <t>Rozprostření a urovnání ornice v rovině nebo ve svahu sklonu do 1:5 ručně při souvislé ploše, tl. vrstvy do 200 mm</t>
  </si>
  <si>
    <t>1353583605</t>
  </si>
  <si>
    <t>181411131</t>
  </si>
  <si>
    <t>Založení trávníku na půdě předem připravené plochy do 1000 m2 výsevem včetně utažení parkového v rovině nebo na svahu do 1:5</t>
  </si>
  <si>
    <t>-1150105396</t>
  </si>
  <si>
    <t>00572410</t>
  </si>
  <si>
    <t>osivo směs travní parková</t>
  </si>
  <si>
    <t>1777137230</t>
  </si>
  <si>
    <t>40*0,015 "Přepočtené koeficientem množství</t>
  </si>
  <si>
    <t>1582064251</t>
  </si>
  <si>
    <t>59231162</t>
  </si>
  <si>
    <t>sloupek s drážkami plotový řadový vyztužený beton 200x180x3400mm</t>
  </si>
  <si>
    <t>385698501</t>
  </si>
  <si>
    <t>59231013</t>
  </si>
  <si>
    <t>sloupek plotový koncový vyztužený beton s drážkami 200x180x3400mm</t>
  </si>
  <si>
    <t>13474821</t>
  </si>
  <si>
    <t>-475466894</t>
  </si>
  <si>
    <t>59233120</t>
  </si>
  <si>
    <t>deska plotová betonová 2900x50x290mm</t>
  </si>
  <si>
    <t>-30005465</t>
  </si>
  <si>
    <t>-115834420</t>
  </si>
  <si>
    <t>564831111</t>
  </si>
  <si>
    <t>Podklad ze štěrkodrti ŠD  s rozprostřením a zhutněním, po zhutnění tl. 100 mm</t>
  </si>
  <si>
    <t>561381276</t>
  </si>
  <si>
    <t>323205023</t>
  </si>
  <si>
    <t>596211210</t>
  </si>
  <si>
    <t xml:space="preserve"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</t>
  </si>
  <si>
    <t>1633271277</t>
  </si>
  <si>
    <t>6*5</t>
  </si>
  <si>
    <t>59245018</t>
  </si>
  <si>
    <t>dlažba tvar obdélník betonová 200x100x60mm přírodní</t>
  </si>
  <si>
    <t>-1989767656</t>
  </si>
  <si>
    <t>1252372815</t>
  </si>
  <si>
    <t>-949097251</t>
  </si>
  <si>
    <t>-1794240841</t>
  </si>
  <si>
    <t>11*0,3*0,3</t>
  </si>
  <si>
    <t>981011316</t>
  </si>
  <si>
    <t>Demolice budov zděných na MVC podíl konstrukcí do 35 % postupným rozebíráním</t>
  </si>
  <si>
    <t>-1223233124</t>
  </si>
  <si>
    <t>997002611</t>
  </si>
  <si>
    <t>Nakládání suti a vybouraných hmot na dopravní prostředek  pro vodorovné přemístění</t>
  </si>
  <si>
    <t>339471862</t>
  </si>
  <si>
    <t>997006512</t>
  </si>
  <si>
    <t>Vodorovná doprava suti na skládku s naložením na dopravní prostředek a složením přes 100 m do 1 km</t>
  </si>
  <si>
    <t>699911289</t>
  </si>
  <si>
    <t>997006519</t>
  </si>
  <si>
    <t>Vodorovná doprava suti na skládku s naložením na dopravní prostředek a složením Příplatek k ceně za každý další i započatý 1 km</t>
  </si>
  <si>
    <t>1127879744</t>
  </si>
  <si>
    <t>56,809*20</t>
  </si>
  <si>
    <t>-224257972</t>
  </si>
  <si>
    <t>54,900</t>
  </si>
  <si>
    <t>997013811</t>
  </si>
  <si>
    <t>Poplatek za uložení stavebního odpadu na skládce (skládkovné) dřevěného zatříděného do Katalogu odpadů pod kódem 17 02 01</t>
  </si>
  <si>
    <t>-2053807817</t>
  </si>
  <si>
    <t>1,9</t>
  </si>
  <si>
    <t>741213817</t>
  </si>
  <si>
    <t>Demontáž kabelu z rozvodnice bez zachování funkčnosti (do suti) silových, průřezu přes 25 mm2</t>
  </si>
  <si>
    <t>-476400191</t>
  </si>
  <si>
    <t>853846617</t>
  </si>
  <si>
    <t>439341134</t>
  </si>
  <si>
    <t xml:space="preserve">SO 04 - Oprava skladů </t>
  </si>
  <si>
    <t xml:space="preserve">    762 - Konstrukce tesařské</t>
  </si>
  <si>
    <t xml:space="preserve">    765 - Krytina skládaná</t>
  </si>
  <si>
    <t xml:space="preserve">    VRN6 - Územní vlivy</t>
  </si>
  <si>
    <t>-36264644</t>
  </si>
  <si>
    <t>126,575</t>
  </si>
  <si>
    <t>732850975</t>
  </si>
  <si>
    <t>3,3*4</t>
  </si>
  <si>
    <t>747214970</t>
  </si>
  <si>
    <t>13,2*1,05 "Přepočtené koeficientem množství</t>
  </si>
  <si>
    <t>1539689802</t>
  </si>
  <si>
    <t>(18+18+3,9+3,9)*3,3- 1,3*2,05-1*2,15*6-0,6*0,4*10</t>
  </si>
  <si>
    <t>913303029</t>
  </si>
  <si>
    <t>126,525</t>
  </si>
  <si>
    <t>-1513919322</t>
  </si>
  <si>
    <t>-505404248</t>
  </si>
  <si>
    <t>1913509273</t>
  </si>
  <si>
    <t>7,014*20</t>
  </si>
  <si>
    <t>997013607</t>
  </si>
  <si>
    <t>Poplatek za uložení stavebního odpadu na skládce (skládkovné) z tašek a keramických výrobků zatříděného do Katalogu odpadů pod kódem 17 01 03</t>
  </si>
  <si>
    <t>1547136767</t>
  </si>
  <si>
    <t>0,314</t>
  </si>
  <si>
    <t>997013821</t>
  </si>
  <si>
    <t>Poplatek za uložení stavebního odpadu na skládce (skládkovné) ze stavebních materiálů obsahujících azbest zatříděných do Katalogu odpadů pod kódem 17 06 05</t>
  </si>
  <si>
    <t>-644415489</t>
  </si>
  <si>
    <t>6,7</t>
  </si>
  <si>
    <t>-1917363817</t>
  </si>
  <si>
    <t>762</t>
  </si>
  <si>
    <t>Konstrukce tesařské</t>
  </si>
  <si>
    <t>762342214</t>
  </si>
  <si>
    <t>Bednění a laťování montáž laťování střech jednoduchých sklonu do 60° při osové vzdálenosti latí přes 150 do 360 mm</t>
  </si>
  <si>
    <t>-1194186611</t>
  </si>
  <si>
    <t>4,7*18,4+4*4,7</t>
  </si>
  <si>
    <t>60514101</t>
  </si>
  <si>
    <t>řezivo jehličnaté lať 10-25cm2</t>
  </si>
  <si>
    <t>-14378343</t>
  </si>
  <si>
    <t>18,4*14*0,04*0,06+17*4,6*0,04*0,06+4,6*6*0,06*0,04</t>
  </si>
  <si>
    <t>762342441</t>
  </si>
  <si>
    <t>Bednění a laťování montáž lišt trojúhelníkových nebo kontralatí</t>
  </si>
  <si>
    <t>1874246032</t>
  </si>
  <si>
    <t>21*4</t>
  </si>
  <si>
    <t>762342811</t>
  </si>
  <si>
    <t>Demontáž bednění a laťování  laťování střech sklonu do 60° se všemi nadstřešními konstrukcemi, z latí průřezové plochy do 25 cm2 při osové vzdálenosti do 0,22 m</t>
  </si>
  <si>
    <t>-658665767</t>
  </si>
  <si>
    <t>105,280</t>
  </si>
  <si>
    <t>762841942</t>
  </si>
  <si>
    <t>Podbíjení  doplnění podbíjení prkny tl. do 32 mm (materiál v ceně) hoblovanými na sraz, plochy jednotlivě přes 0,25 do 1,00 m2</t>
  </si>
  <si>
    <t>-2091218290</t>
  </si>
  <si>
    <t>18*0,4*2</t>
  </si>
  <si>
    <t>998762101</t>
  </si>
  <si>
    <t>Přesun hmot tonážní pro kce tesařské v objektech v do 6 m</t>
  </si>
  <si>
    <t>-318522356</t>
  </si>
  <si>
    <t>764002801</t>
  </si>
  <si>
    <t>Demontáž klempířských konstrukcí závětrné lišty do suti</t>
  </si>
  <si>
    <t>-925321288</t>
  </si>
  <si>
    <t>4,2+4,2+4</t>
  </si>
  <si>
    <t>764002871</t>
  </si>
  <si>
    <t>Demontáž klempířských konstrukcí lemování zdí do suti</t>
  </si>
  <si>
    <t>-2084709919</t>
  </si>
  <si>
    <t>3,8</t>
  </si>
  <si>
    <t>764004801</t>
  </si>
  <si>
    <t>Demontáž klempířských konstrukcí žlabu podokapního do suti</t>
  </si>
  <si>
    <t>-1205002291</t>
  </si>
  <si>
    <t>764111651.STJ</t>
  </si>
  <si>
    <t>Krytina střechy rovné z taškových tabulí SATJAM ROOF Classic sklonu do 30°</t>
  </si>
  <si>
    <t>1335575047</t>
  </si>
  <si>
    <t>764212634</t>
  </si>
  <si>
    <t>Oplechování střešních prvků z pozinkovaného plechu s povrchovou úpravou štítu závětrnou lištou rš 330 mm</t>
  </si>
  <si>
    <t>-111282480</t>
  </si>
  <si>
    <t>764311604</t>
  </si>
  <si>
    <t>Lemování zdí z pozinkovaného plechu s povrchovou úpravou boční nebo horní rovné, střech s krytinou prejzovou nebo vlnitou rš 330 mm</t>
  </si>
  <si>
    <t>-1482445028</t>
  </si>
  <si>
    <t>764511602</t>
  </si>
  <si>
    <t>Žlab podokapní z pozinkovaného plechu s povrchovou úpravou včetně háků a čel půlkruhový rš 330 mm</t>
  </si>
  <si>
    <t>1658062934</t>
  </si>
  <si>
    <t>764511642</t>
  </si>
  <si>
    <t>Žlab podokapní z pozinkovaného plechu s povrchovou úpravou včetně háků a čel kotlík oválný (trychtýřový), rš žlabu/průměr svodu 330/100 mm</t>
  </si>
  <si>
    <t>-1174971090</t>
  </si>
  <si>
    <t>764518622</t>
  </si>
  <si>
    <t>Svod z pozinkovaného plechu s upraveným povrchem včetně objímek, kolen a odskoků kruhový, průměru 100 mm</t>
  </si>
  <si>
    <t>-529576134</t>
  </si>
  <si>
    <t>3+3</t>
  </si>
  <si>
    <t>998764101</t>
  </si>
  <si>
    <t>Přesun hmot tonážní pro konstrukce klempířské v objektech v do 6 m</t>
  </si>
  <si>
    <t>-1775072754</t>
  </si>
  <si>
    <t>765</t>
  </si>
  <si>
    <t>Krytina skládaná</t>
  </si>
  <si>
    <t>765111821</t>
  </si>
  <si>
    <t>Demontáž krytiny keramické  hladké (bobrovky), sklonu do 30° na sucho do suti</t>
  </si>
  <si>
    <t>509042511</t>
  </si>
  <si>
    <t>4,7*18,4</t>
  </si>
  <si>
    <t>765131851</t>
  </si>
  <si>
    <t>Demontáž vláknocementové krytiny vlnité  sklonu do 30° do suti</t>
  </si>
  <si>
    <t>564801539</t>
  </si>
  <si>
    <t>4*4,7</t>
  </si>
  <si>
    <t>765191021</t>
  </si>
  <si>
    <t>Montáž pojistné hydroizolační nebo parotěsné fólie kladené ve sklonu přes 20° s lepenými přesahy na krokve</t>
  </si>
  <si>
    <t>1162481564</t>
  </si>
  <si>
    <t>28329036</t>
  </si>
  <si>
    <t>fólie kontaktní difuzně propustná pro doplňkovou hydroizolační vrstvu, třívrstvá mikroporézní PP 150g/m2 s integrovanou samolepící páskou</t>
  </si>
  <si>
    <t>510271673</t>
  </si>
  <si>
    <t>105,28*1,1 "Přepočtené koeficientem množství</t>
  </si>
  <si>
    <t>998765101</t>
  </si>
  <si>
    <t>Přesun hmot tonážní pro krytiny skládané v objektech v do 6 m</t>
  </si>
  <si>
    <t>-851743234</t>
  </si>
  <si>
    <t>766411811</t>
  </si>
  <si>
    <t>Demontáž obložení stěn  panely, plochy do 1,5 m2</t>
  </si>
  <si>
    <t>-1213816326</t>
  </si>
  <si>
    <t>766412214</t>
  </si>
  <si>
    <t>Montáž obložení stěn  plochy přes 1 m2 palubkami na pero a drážku z měkkého dřeva, šířky přes 100 mm</t>
  </si>
  <si>
    <t>-1783600940</t>
  </si>
  <si>
    <t>10+18*0,3*02*2</t>
  </si>
  <si>
    <t>61191182</t>
  </si>
  <si>
    <t>palubky obkladové SM profil klasický 19x196mm A/B</t>
  </si>
  <si>
    <t>-525668911</t>
  </si>
  <si>
    <t>998766101</t>
  </si>
  <si>
    <t>Přesun hmot tonážní pro konstrukce truhlářské v objektech v do 6 m</t>
  </si>
  <si>
    <t>-1063261958</t>
  </si>
  <si>
    <t>783201201</t>
  </si>
  <si>
    <t>Příprava podkladu tesařských konstrukcí před provedením nátěru broušení</t>
  </si>
  <si>
    <t>-229352505</t>
  </si>
  <si>
    <t>783218111</t>
  </si>
  <si>
    <t>Lazurovací nátěr tesařských konstrukcí dvojnásobný syntetický</t>
  </si>
  <si>
    <t>-279648318</t>
  </si>
  <si>
    <t>18*2,2+3,8*2,4+18*0.4+2,1*1,1*2*7+0,6*0,4*10</t>
  </si>
  <si>
    <t>1022317269</t>
  </si>
  <si>
    <t>-1886573058</t>
  </si>
  <si>
    <t>1278844602</t>
  </si>
  <si>
    <t>2,3*6+2*10</t>
  </si>
  <si>
    <t>224599991</t>
  </si>
  <si>
    <t>0,15*0,9*6+0,6*0,4*10</t>
  </si>
  <si>
    <t>184325321</t>
  </si>
  <si>
    <t>428816481</t>
  </si>
  <si>
    <t>VRN6</t>
  </si>
  <si>
    <t>Územní vlivy</t>
  </si>
  <si>
    <t>064002000</t>
  </si>
  <si>
    <t>Práce ve zdraví škodlivém prostředí</t>
  </si>
  <si>
    <t>1784904378</t>
  </si>
  <si>
    <t>-1405576518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</si>
</sst>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"/>
      <c r="AQ5" s="21"/>
      <c r="AR5" s="19"/>
      <c r="BE5" s="278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"/>
      <c r="AQ6" s="21"/>
      <c r="AR6" s="19"/>
      <c r="BE6" s="27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9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9"/>
      <c r="BS10" s="16" t="s">
        <v>6</v>
      </c>
    </row>
    <row r="11" spans="1:74" s="1" customFormat="1" ht="18.45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9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9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9"/>
      <c r="BS13" s="16" t="s">
        <v>6</v>
      </c>
    </row>
    <row r="14" spans="1:74" ht="13.2">
      <c r="B14" s="20"/>
      <c r="C14" s="21"/>
      <c r="D14" s="21"/>
      <c r="E14" s="284" t="s">
        <v>28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9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9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9"/>
      <c r="BS16" s="16" t="s">
        <v>4</v>
      </c>
    </row>
    <row r="17" spans="1:71" s="1" customFormat="1" ht="18.45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9"/>
      <c r="BS17" s="16" t="s">
        <v>30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9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9"/>
      <c r="BS19" s="16" t="s">
        <v>6</v>
      </c>
    </row>
    <row r="20" spans="1:71" s="1" customFormat="1" ht="18.45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9"/>
      <c r="BS20" s="16" t="s">
        <v>30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9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9"/>
    </row>
    <row r="23" spans="1:71" s="1" customFormat="1" ht="16.5" customHeight="1">
      <c r="B23" s="20"/>
      <c r="C23" s="21"/>
      <c r="D23" s="21"/>
      <c r="E23" s="286" t="s">
        <v>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1"/>
      <c r="AP23" s="21"/>
      <c r="AQ23" s="21"/>
      <c r="AR23" s="19"/>
      <c r="BE23" s="279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9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9"/>
    </row>
    <row r="26" spans="1:71" s="2" customFormat="1" ht="25.95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7">
        <f>ROUND(AG94,2)</f>
        <v>0</v>
      </c>
      <c r="AL26" s="288"/>
      <c r="AM26" s="288"/>
      <c r="AN26" s="288"/>
      <c r="AO26" s="288"/>
      <c r="AP26" s="35"/>
      <c r="AQ26" s="35"/>
      <c r="AR26" s="38"/>
      <c r="BE26" s="279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9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9" t="s">
        <v>34</v>
      </c>
      <c r="M28" s="289"/>
      <c r="N28" s="289"/>
      <c r="O28" s="289"/>
      <c r="P28" s="289"/>
      <c r="Q28" s="35"/>
      <c r="R28" s="35"/>
      <c r="S28" s="35"/>
      <c r="T28" s="35"/>
      <c r="U28" s="35"/>
      <c r="V28" s="35"/>
      <c r="W28" s="289" t="s">
        <v>35</v>
      </c>
      <c r="X28" s="289"/>
      <c r="Y28" s="289"/>
      <c r="Z28" s="289"/>
      <c r="AA28" s="289"/>
      <c r="AB28" s="289"/>
      <c r="AC28" s="289"/>
      <c r="AD28" s="289"/>
      <c r="AE28" s="289"/>
      <c r="AF28" s="35"/>
      <c r="AG28" s="35"/>
      <c r="AH28" s="35"/>
      <c r="AI28" s="35"/>
      <c r="AJ28" s="35"/>
      <c r="AK28" s="289" t="s">
        <v>36</v>
      </c>
      <c r="AL28" s="289"/>
      <c r="AM28" s="289"/>
      <c r="AN28" s="289"/>
      <c r="AO28" s="289"/>
      <c r="AP28" s="35"/>
      <c r="AQ28" s="35"/>
      <c r="AR28" s="38"/>
      <c r="BE28" s="279"/>
    </row>
    <row r="29" spans="1:71" s="3" customFormat="1" ht="14.4" hidden="1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92">
        <v>0.21</v>
      </c>
      <c r="M29" s="291"/>
      <c r="N29" s="291"/>
      <c r="O29" s="291"/>
      <c r="P29" s="291"/>
      <c r="Q29" s="40"/>
      <c r="R29" s="40"/>
      <c r="S29" s="40"/>
      <c r="T29" s="40"/>
      <c r="U29" s="40"/>
      <c r="V29" s="40"/>
      <c r="W29" s="290">
        <f>ROUND(AZ94, 2)</f>
        <v>0</v>
      </c>
      <c r="X29" s="291"/>
      <c r="Y29" s="291"/>
      <c r="Z29" s="291"/>
      <c r="AA29" s="291"/>
      <c r="AB29" s="291"/>
      <c r="AC29" s="291"/>
      <c r="AD29" s="291"/>
      <c r="AE29" s="291"/>
      <c r="AF29" s="40"/>
      <c r="AG29" s="40"/>
      <c r="AH29" s="40"/>
      <c r="AI29" s="40"/>
      <c r="AJ29" s="40"/>
      <c r="AK29" s="290">
        <f>ROUND(AV94, 2)</f>
        <v>0</v>
      </c>
      <c r="AL29" s="291"/>
      <c r="AM29" s="291"/>
      <c r="AN29" s="291"/>
      <c r="AO29" s="291"/>
      <c r="AP29" s="40"/>
      <c r="AQ29" s="40"/>
      <c r="AR29" s="41"/>
      <c r="BE29" s="280"/>
    </row>
    <row r="30" spans="1:71" s="3" customFormat="1" ht="14.4" hidden="1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92">
        <v>0.15</v>
      </c>
      <c r="M30" s="291"/>
      <c r="N30" s="291"/>
      <c r="O30" s="291"/>
      <c r="P30" s="291"/>
      <c r="Q30" s="40"/>
      <c r="R30" s="40"/>
      <c r="S30" s="40"/>
      <c r="T30" s="40"/>
      <c r="U30" s="40"/>
      <c r="V30" s="40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F30" s="40"/>
      <c r="AG30" s="40"/>
      <c r="AH30" s="40"/>
      <c r="AI30" s="40"/>
      <c r="AJ30" s="40"/>
      <c r="AK30" s="290">
        <f>ROUND(AW94, 2)</f>
        <v>0</v>
      </c>
      <c r="AL30" s="291"/>
      <c r="AM30" s="291"/>
      <c r="AN30" s="291"/>
      <c r="AO30" s="291"/>
      <c r="AP30" s="40"/>
      <c r="AQ30" s="40"/>
      <c r="AR30" s="41"/>
      <c r="BE30" s="280"/>
    </row>
    <row r="31" spans="1:71" s="3" customFormat="1" ht="14.4" customHeight="1">
      <c r="B31" s="39"/>
      <c r="C31" s="40"/>
      <c r="D31" s="42" t="s">
        <v>37</v>
      </c>
      <c r="E31" s="40"/>
      <c r="F31" s="28" t="s">
        <v>40</v>
      </c>
      <c r="G31" s="40"/>
      <c r="H31" s="40"/>
      <c r="I31" s="40"/>
      <c r="J31" s="40"/>
      <c r="K31" s="40"/>
      <c r="L31" s="292">
        <v>0.21</v>
      </c>
      <c r="M31" s="291"/>
      <c r="N31" s="291"/>
      <c r="O31" s="291"/>
      <c r="P31" s="291"/>
      <c r="Q31" s="40"/>
      <c r="R31" s="40"/>
      <c r="S31" s="40"/>
      <c r="T31" s="40"/>
      <c r="U31" s="40"/>
      <c r="V31" s="40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0"/>
      <c r="AG31" s="40"/>
      <c r="AH31" s="40"/>
      <c r="AI31" s="40"/>
      <c r="AJ31" s="40"/>
      <c r="AK31" s="290">
        <v>0</v>
      </c>
      <c r="AL31" s="291"/>
      <c r="AM31" s="291"/>
      <c r="AN31" s="291"/>
      <c r="AO31" s="291"/>
      <c r="AP31" s="40"/>
      <c r="AQ31" s="40"/>
      <c r="AR31" s="41"/>
      <c r="BE31" s="280"/>
    </row>
    <row r="32" spans="1:71" s="3" customFormat="1" ht="14.4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92">
        <v>0.15</v>
      </c>
      <c r="M32" s="291"/>
      <c r="N32" s="291"/>
      <c r="O32" s="291"/>
      <c r="P32" s="291"/>
      <c r="Q32" s="40"/>
      <c r="R32" s="40"/>
      <c r="S32" s="40"/>
      <c r="T32" s="40"/>
      <c r="U32" s="40"/>
      <c r="V32" s="40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0"/>
      <c r="AG32" s="40"/>
      <c r="AH32" s="40"/>
      <c r="AI32" s="40"/>
      <c r="AJ32" s="40"/>
      <c r="AK32" s="290">
        <v>0</v>
      </c>
      <c r="AL32" s="291"/>
      <c r="AM32" s="291"/>
      <c r="AN32" s="291"/>
      <c r="AO32" s="291"/>
      <c r="AP32" s="40"/>
      <c r="AQ32" s="40"/>
      <c r="AR32" s="41"/>
      <c r="BE32" s="280"/>
    </row>
    <row r="33" spans="1:57" s="3" customFormat="1" ht="14.4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92">
        <v>0</v>
      </c>
      <c r="M33" s="291"/>
      <c r="N33" s="291"/>
      <c r="O33" s="291"/>
      <c r="P33" s="291"/>
      <c r="Q33" s="40"/>
      <c r="R33" s="40"/>
      <c r="S33" s="40"/>
      <c r="T33" s="40"/>
      <c r="U33" s="40"/>
      <c r="V33" s="40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F33" s="40"/>
      <c r="AG33" s="40"/>
      <c r="AH33" s="40"/>
      <c r="AI33" s="40"/>
      <c r="AJ33" s="40"/>
      <c r="AK33" s="290">
        <v>0</v>
      </c>
      <c r="AL33" s="291"/>
      <c r="AM33" s="291"/>
      <c r="AN33" s="291"/>
      <c r="AO33" s="291"/>
      <c r="AP33" s="40"/>
      <c r="AQ33" s="40"/>
      <c r="AR33" s="41"/>
      <c r="BE33" s="280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9"/>
    </row>
    <row r="35" spans="1:57" s="2" customFormat="1" ht="25.95" customHeight="1">
      <c r="A35" s="33"/>
      <c r="B35" s="34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96" t="s">
        <v>45</v>
      </c>
      <c r="Y35" s="294"/>
      <c r="Z35" s="294"/>
      <c r="AA35" s="294"/>
      <c r="AB35" s="294"/>
      <c r="AC35" s="45"/>
      <c r="AD35" s="45"/>
      <c r="AE35" s="45"/>
      <c r="AF35" s="45"/>
      <c r="AG35" s="45"/>
      <c r="AH35" s="45"/>
      <c r="AI35" s="45"/>
      <c r="AJ35" s="45"/>
      <c r="AK35" s="293">
        <f>SUM(AK26:AK33)</f>
        <v>0</v>
      </c>
      <c r="AL35" s="294"/>
      <c r="AM35" s="294"/>
      <c r="AN35" s="294"/>
      <c r="AO35" s="295"/>
      <c r="AP35" s="43"/>
      <c r="AQ35" s="43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2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2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2" t="s">
        <v>48</v>
      </c>
      <c r="AI60" s="37"/>
      <c r="AJ60" s="37"/>
      <c r="AK60" s="37"/>
      <c r="AL60" s="37"/>
      <c r="AM60" s="52" t="s">
        <v>49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2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2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2" t="s">
        <v>48</v>
      </c>
      <c r="AI75" s="37"/>
      <c r="AJ75" s="37"/>
      <c r="AK75" s="37"/>
      <c r="AL75" s="37"/>
      <c r="AM75" s="52" t="s">
        <v>49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8"/>
      <c r="BE77" s="33"/>
    </row>
    <row r="81" spans="1:91" s="2" customFormat="1" ht="6.9" customHeight="1">
      <c r="A81" s="33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8"/>
      <c r="BE81" s="33"/>
    </row>
    <row r="82" spans="1:91" s="2" customFormat="1" ht="24.9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65420127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57" t="str">
        <f>K6</f>
        <v>Ševětín ON - oprava výpravní budovy</v>
      </c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  <c r="AA85" s="258"/>
      <c r="AB85" s="258"/>
      <c r="AC85" s="258"/>
      <c r="AD85" s="258"/>
      <c r="AE85" s="258"/>
      <c r="AF85" s="258"/>
      <c r="AG85" s="258"/>
      <c r="AH85" s="258"/>
      <c r="AI85" s="258"/>
      <c r="AJ85" s="258"/>
      <c r="AK85" s="258"/>
      <c r="AL85" s="258"/>
      <c r="AM85" s="258"/>
      <c r="AN85" s="258"/>
      <c r="AO85" s="258"/>
      <c r="AP85" s="63"/>
      <c r="AQ85" s="63"/>
      <c r="AR85" s="64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9" t="str">
        <f>IF(AN8= "","",AN8)</f>
        <v>16. 1. 2020</v>
      </c>
      <c r="AN87" s="259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9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0" t="str">
        <f>IF(E17="","",E17)</f>
        <v xml:space="preserve"> </v>
      </c>
      <c r="AN89" s="261"/>
      <c r="AO89" s="261"/>
      <c r="AP89" s="261"/>
      <c r="AQ89" s="35"/>
      <c r="AR89" s="38"/>
      <c r="AS89" s="262" t="s">
        <v>53</v>
      </c>
      <c r="AT89" s="263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3"/>
    </row>
    <row r="90" spans="1:91" s="2" customFormat="1" ht="15.15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9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0" t="str">
        <f>IF(E20="","",E20)</f>
        <v xml:space="preserve"> </v>
      </c>
      <c r="AN90" s="261"/>
      <c r="AO90" s="261"/>
      <c r="AP90" s="261"/>
      <c r="AQ90" s="35"/>
      <c r="AR90" s="38"/>
      <c r="AS90" s="264"/>
      <c r="AT90" s="265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6"/>
      <c r="AT91" s="267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3"/>
    </row>
    <row r="92" spans="1:91" s="2" customFormat="1" ht="29.25" customHeight="1">
      <c r="A92" s="33"/>
      <c r="B92" s="34"/>
      <c r="C92" s="268" t="s">
        <v>54</v>
      </c>
      <c r="D92" s="269"/>
      <c r="E92" s="269"/>
      <c r="F92" s="269"/>
      <c r="G92" s="269"/>
      <c r="H92" s="73"/>
      <c r="I92" s="271" t="s">
        <v>55</v>
      </c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70" t="s">
        <v>56</v>
      </c>
      <c r="AH92" s="269"/>
      <c r="AI92" s="269"/>
      <c r="AJ92" s="269"/>
      <c r="AK92" s="269"/>
      <c r="AL92" s="269"/>
      <c r="AM92" s="269"/>
      <c r="AN92" s="271" t="s">
        <v>57</v>
      </c>
      <c r="AO92" s="269"/>
      <c r="AP92" s="272"/>
      <c r="AQ92" s="74" t="s">
        <v>58</v>
      </c>
      <c r="AR92" s="38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3"/>
    </row>
    <row r="94" spans="1:91" s="6" customFormat="1" ht="32.4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76">
        <f>ROUND(SUM(AG95:AG98),2)</f>
        <v>0</v>
      </c>
      <c r="AH94" s="276"/>
      <c r="AI94" s="276"/>
      <c r="AJ94" s="276"/>
      <c r="AK94" s="276"/>
      <c r="AL94" s="276"/>
      <c r="AM94" s="276"/>
      <c r="AN94" s="277">
        <f>SUM(AG94,AT94)</f>
        <v>0</v>
      </c>
      <c r="AO94" s="277"/>
      <c r="AP94" s="277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273" t="s">
        <v>78</v>
      </c>
      <c r="E95" s="273"/>
      <c r="F95" s="273"/>
      <c r="G95" s="273"/>
      <c r="H95" s="273"/>
      <c r="I95" s="96"/>
      <c r="J95" s="273" t="s">
        <v>79</v>
      </c>
      <c r="K95" s="273"/>
      <c r="L95" s="273"/>
      <c r="M95" s="273"/>
      <c r="N95" s="273"/>
      <c r="O95" s="273"/>
      <c r="P95" s="273"/>
      <c r="Q95" s="273"/>
      <c r="R95" s="273"/>
      <c r="S95" s="273"/>
      <c r="T95" s="273"/>
      <c r="U95" s="273"/>
      <c r="V95" s="273"/>
      <c r="W95" s="273"/>
      <c r="X95" s="273"/>
      <c r="Y95" s="273"/>
      <c r="Z95" s="273"/>
      <c r="AA95" s="273"/>
      <c r="AB95" s="273"/>
      <c r="AC95" s="273"/>
      <c r="AD95" s="273"/>
      <c r="AE95" s="273"/>
      <c r="AF95" s="273"/>
      <c r="AG95" s="274">
        <f>'SO 01 - Oprava fasády'!J30</f>
        <v>0</v>
      </c>
      <c r="AH95" s="275"/>
      <c r="AI95" s="275"/>
      <c r="AJ95" s="275"/>
      <c r="AK95" s="275"/>
      <c r="AL95" s="275"/>
      <c r="AM95" s="275"/>
      <c r="AN95" s="274">
        <f>SUM(AG95,AT95)</f>
        <v>0</v>
      </c>
      <c r="AO95" s="275"/>
      <c r="AP95" s="275"/>
      <c r="AQ95" s="97" t="s">
        <v>80</v>
      </c>
      <c r="AR95" s="98"/>
      <c r="AS95" s="99">
        <v>0</v>
      </c>
      <c r="AT95" s="100">
        <f>ROUND(SUM(AV95:AW95),2)</f>
        <v>0</v>
      </c>
      <c r="AU95" s="101">
        <f>'SO 01 - Oprava fasády'!P139</f>
        <v>0</v>
      </c>
      <c r="AV95" s="100">
        <f>'SO 01 - Oprava fasády'!J33</f>
        <v>0</v>
      </c>
      <c r="AW95" s="100">
        <f>'SO 01 - Oprava fasády'!J34</f>
        <v>0</v>
      </c>
      <c r="AX95" s="100">
        <f>'SO 01 - Oprava fasády'!J35</f>
        <v>0</v>
      </c>
      <c r="AY95" s="100">
        <f>'SO 01 - Oprava fasády'!J36</f>
        <v>0</v>
      </c>
      <c r="AZ95" s="100">
        <f>'SO 01 - Oprava fasády'!F33</f>
        <v>0</v>
      </c>
      <c r="BA95" s="100">
        <f>'SO 01 - Oprava fasády'!F34</f>
        <v>0</v>
      </c>
      <c r="BB95" s="100">
        <f>'SO 01 - Oprava fasády'!F35</f>
        <v>0</v>
      </c>
      <c r="BC95" s="100">
        <f>'SO 01 - Oprava fasády'!F36</f>
        <v>0</v>
      </c>
      <c r="BD95" s="102">
        <f>'SO 01 - Oprava fasády'!F37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273" t="s">
        <v>84</v>
      </c>
      <c r="E96" s="273"/>
      <c r="F96" s="273"/>
      <c r="G96" s="273"/>
      <c r="H96" s="273"/>
      <c r="I96" s="96"/>
      <c r="J96" s="273" t="s">
        <v>85</v>
      </c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4">
        <f>'SO 02 - Oprava fasády WC ...'!J30</f>
        <v>0</v>
      </c>
      <c r="AH96" s="275"/>
      <c r="AI96" s="275"/>
      <c r="AJ96" s="275"/>
      <c r="AK96" s="275"/>
      <c r="AL96" s="275"/>
      <c r="AM96" s="275"/>
      <c r="AN96" s="274">
        <f>SUM(AG96,AT96)</f>
        <v>0</v>
      </c>
      <c r="AO96" s="275"/>
      <c r="AP96" s="275"/>
      <c r="AQ96" s="97" t="s">
        <v>80</v>
      </c>
      <c r="AR96" s="98"/>
      <c r="AS96" s="99">
        <v>0</v>
      </c>
      <c r="AT96" s="100">
        <f>ROUND(SUM(AV96:AW96),2)</f>
        <v>0</v>
      </c>
      <c r="AU96" s="101">
        <f>'SO 02 - Oprava fasády WC ...'!P134</f>
        <v>0</v>
      </c>
      <c r="AV96" s="100">
        <f>'SO 02 - Oprava fasády WC ...'!J33</f>
        <v>0</v>
      </c>
      <c r="AW96" s="100">
        <f>'SO 02 - Oprava fasády WC ...'!J34</f>
        <v>0</v>
      </c>
      <c r="AX96" s="100">
        <f>'SO 02 - Oprava fasády WC ...'!J35</f>
        <v>0</v>
      </c>
      <c r="AY96" s="100">
        <f>'SO 02 - Oprava fasády WC ...'!J36</f>
        <v>0</v>
      </c>
      <c r="AZ96" s="100">
        <f>'SO 02 - Oprava fasády WC ...'!F33</f>
        <v>0</v>
      </c>
      <c r="BA96" s="100">
        <f>'SO 02 - Oprava fasády WC ...'!F34</f>
        <v>0</v>
      </c>
      <c r="BB96" s="100">
        <f>'SO 02 - Oprava fasády WC ...'!F35</f>
        <v>0</v>
      </c>
      <c r="BC96" s="100">
        <f>'SO 02 - Oprava fasády WC ...'!F36</f>
        <v>0</v>
      </c>
      <c r="BD96" s="102">
        <f>'SO 02 - Oprava fasády WC 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273" t="s">
        <v>87</v>
      </c>
      <c r="E97" s="273"/>
      <c r="F97" s="273"/>
      <c r="G97" s="273"/>
      <c r="H97" s="273"/>
      <c r="I97" s="96"/>
      <c r="J97" s="273" t="s">
        <v>88</v>
      </c>
      <c r="K97" s="273"/>
      <c r="L97" s="273"/>
      <c r="M97" s="273"/>
      <c r="N97" s="273"/>
      <c r="O97" s="273"/>
      <c r="P97" s="273"/>
      <c r="Q97" s="273"/>
      <c r="R97" s="273"/>
      <c r="S97" s="273"/>
      <c r="T97" s="273"/>
      <c r="U97" s="273"/>
      <c r="V97" s="273"/>
      <c r="W97" s="273"/>
      <c r="X97" s="273"/>
      <c r="Y97" s="273"/>
      <c r="Z97" s="273"/>
      <c r="AA97" s="273"/>
      <c r="AB97" s="273"/>
      <c r="AC97" s="273"/>
      <c r="AD97" s="273"/>
      <c r="AE97" s="273"/>
      <c r="AF97" s="273"/>
      <c r="AG97" s="274">
        <f>'SO 03 - Demolice stavědla...'!J30</f>
        <v>0</v>
      </c>
      <c r="AH97" s="275"/>
      <c r="AI97" s="275"/>
      <c r="AJ97" s="275"/>
      <c r="AK97" s="275"/>
      <c r="AL97" s="275"/>
      <c r="AM97" s="275"/>
      <c r="AN97" s="274">
        <f>SUM(AG97,AT97)</f>
        <v>0</v>
      </c>
      <c r="AO97" s="275"/>
      <c r="AP97" s="275"/>
      <c r="AQ97" s="97" t="s">
        <v>80</v>
      </c>
      <c r="AR97" s="98"/>
      <c r="AS97" s="99">
        <v>0</v>
      </c>
      <c r="AT97" s="100">
        <f>ROUND(SUM(AV97:AW97),2)</f>
        <v>0</v>
      </c>
      <c r="AU97" s="101">
        <f>'SO 03 - Demolice stavědla...'!P127</f>
        <v>0</v>
      </c>
      <c r="AV97" s="100">
        <f>'SO 03 - Demolice stavědla...'!J33</f>
        <v>0</v>
      </c>
      <c r="AW97" s="100">
        <f>'SO 03 - Demolice stavědla...'!J34</f>
        <v>0</v>
      </c>
      <c r="AX97" s="100">
        <f>'SO 03 - Demolice stavědla...'!J35</f>
        <v>0</v>
      </c>
      <c r="AY97" s="100">
        <f>'SO 03 - Demolice stavědla...'!J36</f>
        <v>0</v>
      </c>
      <c r="AZ97" s="100">
        <f>'SO 03 - Demolice stavědla...'!F33</f>
        <v>0</v>
      </c>
      <c r="BA97" s="100">
        <f>'SO 03 - Demolice stavědla...'!F34</f>
        <v>0</v>
      </c>
      <c r="BB97" s="100">
        <f>'SO 03 - Demolice stavědla...'!F35</f>
        <v>0</v>
      </c>
      <c r="BC97" s="100">
        <f>'SO 03 - Demolice stavědla...'!F36</f>
        <v>0</v>
      </c>
      <c r="BD97" s="102">
        <f>'SO 03 - Demolice stavědla...'!F37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273" t="s">
        <v>90</v>
      </c>
      <c r="E98" s="273"/>
      <c r="F98" s="273"/>
      <c r="G98" s="273"/>
      <c r="H98" s="273"/>
      <c r="I98" s="96"/>
      <c r="J98" s="273" t="s">
        <v>91</v>
      </c>
      <c r="K98" s="273"/>
      <c r="L98" s="273"/>
      <c r="M98" s="273"/>
      <c r="N98" s="273"/>
      <c r="O98" s="273"/>
      <c r="P98" s="273"/>
      <c r="Q98" s="273"/>
      <c r="R98" s="273"/>
      <c r="S98" s="273"/>
      <c r="T98" s="273"/>
      <c r="U98" s="273"/>
      <c r="V98" s="273"/>
      <c r="W98" s="273"/>
      <c r="X98" s="273"/>
      <c r="Y98" s="273"/>
      <c r="Z98" s="273"/>
      <c r="AA98" s="273"/>
      <c r="AB98" s="273"/>
      <c r="AC98" s="273"/>
      <c r="AD98" s="273"/>
      <c r="AE98" s="273"/>
      <c r="AF98" s="273"/>
      <c r="AG98" s="274">
        <f>'SO 04 - Oprava skladů '!J30</f>
        <v>0</v>
      </c>
      <c r="AH98" s="275"/>
      <c r="AI98" s="275"/>
      <c r="AJ98" s="275"/>
      <c r="AK98" s="275"/>
      <c r="AL98" s="275"/>
      <c r="AM98" s="275"/>
      <c r="AN98" s="274">
        <f>SUM(AG98,AT98)</f>
        <v>0</v>
      </c>
      <c r="AO98" s="275"/>
      <c r="AP98" s="275"/>
      <c r="AQ98" s="97" t="s">
        <v>80</v>
      </c>
      <c r="AR98" s="98"/>
      <c r="AS98" s="104">
        <v>0</v>
      </c>
      <c r="AT98" s="105">
        <f>ROUND(SUM(AV98:AW98),2)</f>
        <v>0</v>
      </c>
      <c r="AU98" s="106">
        <f>'SO 04 - Oprava skladů '!P132</f>
        <v>0</v>
      </c>
      <c r="AV98" s="105">
        <f>'SO 04 - Oprava skladů '!J33</f>
        <v>0</v>
      </c>
      <c r="AW98" s="105">
        <f>'SO 04 - Oprava skladů '!J34</f>
        <v>0</v>
      </c>
      <c r="AX98" s="105">
        <f>'SO 04 - Oprava skladů '!J35</f>
        <v>0</v>
      </c>
      <c r="AY98" s="105">
        <f>'SO 04 - Oprava skladů '!J36</f>
        <v>0</v>
      </c>
      <c r="AZ98" s="105">
        <f>'SO 04 - Oprava skladů '!F33</f>
        <v>0</v>
      </c>
      <c r="BA98" s="105">
        <f>'SO 04 - Oprava skladů '!F34</f>
        <v>0</v>
      </c>
      <c r="BB98" s="105">
        <f>'SO 04 - Oprava skladů '!F35</f>
        <v>0</v>
      </c>
      <c r="BC98" s="105">
        <f>'SO 04 - Oprava skladů '!F36</f>
        <v>0</v>
      </c>
      <c r="BD98" s="107">
        <f>'SO 04 - Oprava skladů 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" customHeight="1">
      <c r="A100" s="33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e44XT2LCCow8FD/hwED+5jE/bhy/h3nrTglOkcO459vhtYEtSaiW+vgMPMwgXabBp3wBHhEFCAINNj+CSmhqfg==" saltValue="Q6X8l3Ds9cr7cv76WbO4+XG24awskx7M7MKlmpE/2CHhbzYBpUrWIAcH16U1xn6R5OAdGzXt8iQR3SQ+jkhkK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1 - Oprava fasády'!C2" display="/"/>
    <hyperlink ref="A96" location="'SO 02 - Oprava fasády WC ...'!C2" display="/"/>
    <hyperlink ref="A97" location="'SO 03 - Demolice stavědla...'!C2" display="/"/>
    <hyperlink ref="A98" location="'SO 04 - Oprava skladů 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8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83</v>
      </c>
    </row>
    <row r="4" spans="1:46" s="1" customFormat="1" ht="24.9" customHeight="1">
      <c r="B4" s="19"/>
      <c r="D4" s="112" t="s">
        <v>93</v>
      </c>
      <c r="I4" s="108"/>
      <c r="L4" s="19"/>
      <c r="M4" s="113" t="s">
        <v>10</v>
      </c>
      <c r="AT4" s="16" t="s">
        <v>30</v>
      </c>
    </row>
    <row r="5" spans="1:46" s="1" customFormat="1" ht="6.9" customHeight="1">
      <c r="B5" s="19"/>
      <c r="I5" s="108"/>
      <c r="L5" s="19"/>
    </row>
    <row r="6" spans="1:46" s="1" customFormat="1" ht="12" customHeight="1">
      <c r="B6" s="19"/>
      <c r="D6" s="114" t="s">
        <v>16</v>
      </c>
      <c r="I6" s="108"/>
      <c r="L6" s="19"/>
    </row>
    <row r="7" spans="1:46" s="1" customFormat="1" ht="16.5" customHeight="1">
      <c r="B7" s="19"/>
      <c r="E7" s="298" t="str">
        <f>'Rekapitulace stavby'!K6</f>
        <v>Ševětín ON - oprava výpravní budovy</v>
      </c>
      <c r="F7" s="299"/>
      <c r="G7" s="299"/>
      <c r="H7" s="299"/>
      <c r="I7" s="108"/>
      <c r="L7" s="19"/>
    </row>
    <row r="8" spans="1:46" s="2" customFormat="1" ht="12" customHeight="1">
      <c r="A8" s="33"/>
      <c r="B8" s="38"/>
      <c r="C8" s="33"/>
      <c r="D8" s="114" t="s">
        <v>94</v>
      </c>
      <c r="E8" s="33"/>
      <c r="F8" s="33"/>
      <c r="G8" s="33"/>
      <c r="H8" s="33"/>
      <c r="I8" s="115"/>
      <c r="J8" s="33"/>
      <c r="K8" s="33"/>
      <c r="L8" s="5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95</v>
      </c>
      <c r="F9" s="301"/>
      <c r="G9" s="301"/>
      <c r="H9" s="301"/>
      <c r="I9" s="115"/>
      <c r="J9" s="33"/>
      <c r="K9" s="33"/>
      <c r="L9" s="5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16. 1. 2020</v>
      </c>
      <c r="K12" s="33"/>
      <c r="L12" s="5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">
        <v>1</v>
      </c>
      <c r="K14" s="33"/>
      <c r="L14" s="5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">
        <v>21</v>
      </c>
      <c r="F15" s="33"/>
      <c r="G15" s="33"/>
      <c r="H15" s="33"/>
      <c r="I15" s="117" t="s">
        <v>26</v>
      </c>
      <c r="J15" s="116" t="s">
        <v>1</v>
      </c>
      <c r="K15" s="33"/>
      <c r="L15" s="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7" t="s">
        <v>26</v>
      </c>
      <c r="J18" s="29" t="str">
        <f>'Rekapitulace stavby'!AN14</f>
        <v>Vyplň údaj</v>
      </c>
      <c r="K18" s="33"/>
      <c r="L18" s="5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">
        <v>1</v>
      </c>
      <c r="K20" s="33"/>
      <c r="L20" s="5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">
        <v>21</v>
      </c>
      <c r="F21" s="33"/>
      <c r="G21" s="33"/>
      <c r="H21" s="33"/>
      <c r="I21" s="117" t="s">
        <v>26</v>
      </c>
      <c r="J21" s="116" t="s">
        <v>1</v>
      </c>
      <c r="K21" s="33"/>
      <c r="L21" s="5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">
        <v>1</v>
      </c>
      <c r="K23" s="33"/>
      <c r="L23" s="5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21</v>
      </c>
      <c r="F24" s="33"/>
      <c r="G24" s="33"/>
      <c r="H24" s="33"/>
      <c r="I24" s="117" t="s">
        <v>26</v>
      </c>
      <c r="J24" s="116" t="s">
        <v>1</v>
      </c>
      <c r="K24" s="33"/>
      <c r="L24" s="5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04" t="s">
        <v>1</v>
      </c>
      <c r="F27" s="304"/>
      <c r="G27" s="304"/>
      <c r="H27" s="30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ROUND(J139, 2)</f>
        <v>0</v>
      </c>
      <c r="K30" s="33"/>
      <c r="L30" s="5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ROUND((SUM(BE139:BE412)),  2)</f>
        <v>0</v>
      </c>
      <c r="G33" s="33"/>
      <c r="H33" s="33"/>
      <c r="I33" s="131">
        <v>0.21</v>
      </c>
      <c r="J33" s="130">
        <f>ROUND(((SUM(BE139:BE412))*I33),  2)</f>
        <v>0</v>
      </c>
      <c r="K33" s="33"/>
      <c r="L33" s="5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4" t="s">
        <v>39</v>
      </c>
      <c r="F34" s="130">
        <f>ROUND((SUM(BF139:BF412)),  2)</f>
        <v>0</v>
      </c>
      <c r="G34" s="33"/>
      <c r="H34" s="33"/>
      <c r="I34" s="131">
        <v>0.15</v>
      </c>
      <c r="J34" s="130">
        <f>ROUND(((SUM(BF139:BF412))*I34),  2)</f>
        <v>0</v>
      </c>
      <c r="K34" s="33"/>
      <c r="L34" s="5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4" t="s">
        <v>37</v>
      </c>
      <c r="E35" s="114" t="s">
        <v>40</v>
      </c>
      <c r="F35" s="130">
        <f>ROUND((SUM(BG139:BG412)),  2)</f>
        <v>0</v>
      </c>
      <c r="G35" s="33"/>
      <c r="H35" s="33"/>
      <c r="I35" s="131">
        <v>0.21</v>
      </c>
      <c r="J35" s="130">
        <f>0</f>
        <v>0</v>
      </c>
      <c r="K35" s="33"/>
      <c r="L35" s="5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4" t="s">
        <v>41</v>
      </c>
      <c r="F36" s="130">
        <f>ROUND((SUM(BH139:BH412)),  2)</f>
        <v>0</v>
      </c>
      <c r="G36" s="33"/>
      <c r="H36" s="33"/>
      <c r="I36" s="131">
        <v>0.15</v>
      </c>
      <c r="J36" s="130">
        <f>0</f>
        <v>0</v>
      </c>
      <c r="K36" s="33"/>
      <c r="L36" s="5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4" t="s">
        <v>42</v>
      </c>
      <c r="F37" s="130">
        <f>ROUND((SUM(BI139:BI412)),  2)</f>
        <v>0</v>
      </c>
      <c r="G37" s="33"/>
      <c r="H37" s="33"/>
      <c r="I37" s="131">
        <v>0</v>
      </c>
      <c r="J37" s="130">
        <f>0</f>
        <v>0</v>
      </c>
      <c r="K37" s="33"/>
      <c r="L37" s="5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I41" s="108"/>
      <c r="L41" s="19"/>
    </row>
    <row r="42" spans="1:31" s="1" customFormat="1" ht="14.4" customHeight="1">
      <c r="B42" s="19"/>
      <c r="I42" s="108"/>
      <c r="L42" s="19"/>
    </row>
    <row r="43" spans="1:31" s="1" customFormat="1" ht="14.4" customHeight="1">
      <c r="B43" s="19"/>
      <c r="I43" s="108"/>
      <c r="L43" s="19"/>
    </row>
    <row r="44" spans="1:31" s="1" customFormat="1" ht="14.4" customHeight="1">
      <c r="B44" s="19"/>
      <c r="I44" s="108"/>
      <c r="L44" s="19"/>
    </row>
    <row r="45" spans="1:31" s="1" customFormat="1" ht="14.4" customHeight="1">
      <c r="B45" s="19"/>
      <c r="I45" s="108"/>
      <c r="L45" s="19"/>
    </row>
    <row r="46" spans="1:31" s="1" customFormat="1" ht="14.4" customHeight="1">
      <c r="B46" s="19"/>
      <c r="I46" s="108"/>
      <c r="L46" s="19"/>
    </row>
    <row r="47" spans="1:31" s="1" customFormat="1" ht="14.4" customHeight="1">
      <c r="B47" s="19"/>
      <c r="I47" s="108"/>
      <c r="L47" s="19"/>
    </row>
    <row r="48" spans="1:31" s="1" customFormat="1" ht="14.4" customHeight="1">
      <c r="B48" s="19"/>
      <c r="I48" s="108"/>
      <c r="L48" s="19"/>
    </row>
    <row r="49" spans="1:31" s="1" customFormat="1" ht="14.4" customHeight="1">
      <c r="B49" s="19"/>
      <c r="I49" s="108"/>
      <c r="L49" s="19"/>
    </row>
    <row r="50" spans="1:31" s="2" customFormat="1" ht="14.4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115"/>
      <c r="J82" s="35"/>
      <c r="K82" s="35"/>
      <c r="L82" s="5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Ševětín ON - oprava výpravní budovy</v>
      </c>
      <c r="F85" s="306"/>
      <c r="G85" s="306"/>
      <c r="H85" s="306"/>
      <c r="I85" s="115"/>
      <c r="J85" s="35"/>
      <c r="K85" s="35"/>
      <c r="L85" s="5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115"/>
      <c r="J86" s="35"/>
      <c r="K86" s="35"/>
      <c r="L86" s="5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SO 01 - Oprava fasády</v>
      </c>
      <c r="F87" s="307"/>
      <c r="G87" s="307"/>
      <c r="H87" s="307"/>
      <c r="I87" s="115"/>
      <c r="J87" s="35"/>
      <c r="K87" s="35"/>
      <c r="L87" s="5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6" t="str">
        <f>IF(J12="","",J12)</f>
        <v>16. 1. 2020</v>
      </c>
      <c r="K89" s="35"/>
      <c r="L89" s="5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97</v>
      </c>
      <c r="D94" s="157"/>
      <c r="E94" s="157"/>
      <c r="F94" s="157"/>
      <c r="G94" s="157"/>
      <c r="H94" s="157"/>
      <c r="I94" s="158"/>
      <c r="J94" s="159" t="s">
        <v>98</v>
      </c>
      <c r="K94" s="157"/>
      <c r="L94" s="51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1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60" t="s">
        <v>99</v>
      </c>
      <c r="D96" s="35"/>
      <c r="E96" s="35"/>
      <c r="F96" s="35"/>
      <c r="G96" s="35"/>
      <c r="H96" s="35"/>
      <c r="I96" s="115"/>
      <c r="J96" s="84">
        <f>J139</f>
        <v>0</v>
      </c>
      <c r="K96" s="35"/>
      <c r="L96" s="51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2:12" s="9" customFormat="1" ht="24.9" customHeight="1">
      <c r="B97" s="161"/>
      <c r="C97" s="162"/>
      <c r="D97" s="163" t="s">
        <v>101</v>
      </c>
      <c r="E97" s="164"/>
      <c r="F97" s="164"/>
      <c r="G97" s="164"/>
      <c r="H97" s="164"/>
      <c r="I97" s="165"/>
      <c r="J97" s="166">
        <f>J140</f>
        <v>0</v>
      </c>
      <c r="K97" s="162"/>
      <c r="L97" s="167"/>
    </row>
    <row r="98" spans="2:12" s="10" customFormat="1" ht="19.95" customHeight="1">
      <c r="B98" s="168"/>
      <c r="C98" s="169"/>
      <c r="D98" s="170" t="s">
        <v>102</v>
      </c>
      <c r="E98" s="171"/>
      <c r="F98" s="171"/>
      <c r="G98" s="171"/>
      <c r="H98" s="171"/>
      <c r="I98" s="172"/>
      <c r="J98" s="173">
        <f>J141</f>
        <v>0</v>
      </c>
      <c r="K98" s="169"/>
      <c r="L98" s="174"/>
    </row>
    <row r="99" spans="2:12" s="10" customFormat="1" ht="19.95" customHeight="1">
      <c r="B99" s="168"/>
      <c r="C99" s="169"/>
      <c r="D99" s="170" t="s">
        <v>103</v>
      </c>
      <c r="E99" s="171"/>
      <c r="F99" s="171"/>
      <c r="G99" s="171"/>
      <c r="H99" s="171"/>
      <c r="I99" s="172"/>
      <c r="J99" s="173">
        <f>J190</f>
        <v>0</v>
      </c>
      <c r="K99" s="169"/>
      <c r="L99" s="174"/>
    </row>
    <row r="100" spans="2:12" s="10" customFormat="1" ht="19.95" customHeight="1">
      <c r="B100" s="168"/>
      <c r="C100" s="169"/>
      <c r="D100" s="170" t="s">
        <v>104</v>
      </c>
      <c r="E100" s="171"/>
      <c r="F100" s="171"/>
      <c r="G100" s="171"/>
      <c r="H100" s="171"/>
      <c r="I100" s="172"/>
      <c r="J100" s="173">
        <f>J213</f>
        <v>0</v>
      </c>
      <c r="K100" s="169"/>
      <c r="L100" s="174"/>
    </row>
    <row r="101" spans="2:12" s="10" customFormat="1" ht="19.95" customHeight="1">
      <c r="B101" s="168"/>
      <c r="C101" s="169"/>
      <c r="D101" s="170" t="s">
        <v>105</v>
      </c>
      <c r="E101" s="171"/>
      <c r="F101" s="171"/>
      <c r="G101" s="171"/>
      <c r="H101" s="171"/>
      <c r="I101" s="172"/>
      <c r="J101" s="173">
        <f>J219</f>
        <v>0</v>
      </c>
      <c r="K101" s="169"/>
      <c r="L101" s="174"/>
    </row>
    <row r="102" spans="2:12" s="10" customFormat="1" ht="19.95" customHeight="1">
      <c r="B102" s="168"/>
      <c r="C102" s="169"/>
      <c r="D102" s="170" t="s">
        <v>106</v>
      </c>
      <c r="E102" s="171"/>
      <c r="F102" s="171"/>
      <c r="G102" s="171"/>
      <c r="H102" s="171"/>
      <c r="I102" s="172"/>
      <c r="J102" s="173">
        <f>J235</f>
        <v>0</v>
      </c>
      <c r="K102" s="169"/>
      <c r="L102" s="174"/>
    </row>
    <row r="103" spans="2:12" s="10" customFormat="1" ht="19.95" customHeight="1">
      <c r="B103" s="168"/>
      <c r="C103" s="169"/>
      <c r="D103" s="170" t="s">
        <v>107</v>
      </c>
      <c r="E103" s="171"/>
      <c r="F103" s="171"/>
      <c r="G103" s="171"/>
      <c r="H103" s="171"/>
      <c r="I103" s="172"/>
      <c r="J103" s="173">
        <f>J280</f>
        <v>0</v>
      </c>
      <c r="K103" s="169"/>
      <c r="L103" s="174"/>
    </row>
    <row r="104" spans="2:12" s="10" customFormat="1" ht="19.95" customHeight="1">
      <c r="B104" s="168"/>
      <c r="C104" s="169"/>
      <c r="D104" s="170" t="s">
        <v>108</v>
      </c>
      <c r="E104" s="171"/>
      <c r="F104" s="171"/>
      <c r="G104" s="171"/>
      <c r="H104" s="171"/>
      <c r="I104" s="172"/>
      <c r="J104" s="173">
        <f>J287</f>
        <v>0</v>
      </c>
      <c r="K104" s="169"/>
      <c r="L104" s="174"/>
    </row>
    <row r="105" spans="2:12" s="10" customFormat="1" ht="19.95" customHeight="1">
      <c r="B105" s="168"/>
      <c r="C105" s="169"/>
      <c r="D105" s="170" t="s">
        <v>109</v>
      </c>
      <c r="E105" s="171"/>
      <c r="F105" s="171"/>
      <c r="G105" s="171"/>
      <c r="H105" s="171"/>
      <c r="I105" s="172"/>
      <c r="J105" s="173">
        <f>J325</f>
        <v>0</v>
      </c>
      <c r="K105" s="169"/>
      <c r="L105" s="174"/>
    </row>
    <row r="106" spans="2:12" s="10" customFormat="1" ht="19.95" customHeight="1">
      <c r="B106" s="168"/>
      <c r="C106" s="169"/>
      <c r="D106" s="170" t="s">
        <v>110</v>
      </c>
      <c r="E106" s="171"/>
      <c r="F106" s="171"/>
      <c r="G106" s="171"/>
      <c r="H106" s="171"/>
      <c r="I106" s="172"/>
      <c r="J106" s="173">
        <f>J332</f>
        <v>0</v>
      </c>
      <c r="K106" s="169"/>
      <c r="L106" s="174"/>
    </row>
    <row r="107" spans="2:12" s="9" customFormat="1" ht="24.9" customHeight="1">
      <c r="B107" s="161"/>
      <c r="C107" s="162"/>
      <c r="D107" s="163" t="s">
        <v>111</v>
      </c>
      <c r="E107" s="164"/>
      <c r="F107" s="164"/>
      <c r="G107" s="164"/>
      <c r="H107" s="164"/>
      <c r="I107" s="165"/>
      <c r="J107" s="166">
        <f>J334</f>
        <v>0</v>
      </c>
      <c r="K107" s="162"/>
      <c r="L107" s="167"/>
    </row>
    <row r="108" spans="2:12" s="10" customFormat="1" ht="19.95" customHeight="1">
      <c r="B108" s="168"/>
      <c r="C108" s="169"/>
      <c r="D108" s="170" t="s">
        <v>112</v>
      </c>
      <c r="E108" s="171"/>
      <c r="F108" s="171"/>
      <c r="G108" s="171"/>
      <c r="H108" s="171"/>
      <c r="I108" s="172"/>
      <c r="J108" s="173">
        <f>J335</f>
        <v>0</v>
      </c>
      <c r="K108" s="169"/>
      <c r="L108" s="174"/>
    </row>
    <row r="109" spans="2:12" s="10" customFormat="1" ht="19.95" customHeight="1">
      <c r="B109" s="168"/>
      <c r="C109" s="169"/>
      <c r="D109" s="170" t="s">
        <v>113</v>
      </c>
      <c r="E109" s="171"/>
      <c r="F109" s="171"/>
      <c r="G109" s="171"/>
      <c r="H109" s="171"/>
      <c r="I109" s="172"/>
      <c r="J109" s="173">
        <f>J341</f>
        <v>0</v>
      </c>
      <c r="K109" s="169"/>
      <c r="L109" s="174"/>
    </row>
    <row r="110" spans="2:12" s="10" customFormat="1" ht="19.95" customHeight="1">
      <c r="B110" s="168"/>
      <c r="C110" s="169"/>
      <c r="D110" s="170" t="s">
        <v>114</v>
      </c>
      <c r="E110" s="171"/>
      <c r="F110" s="171"/>
      <c r="G110" s="171"/>
      <c r="H110" s="171"/>
      <c r="I110" s="172"/>
      <c r="J110" s="173">
        <f>J347</f>
        <v>0</v>
      </c>
      <c r="K110" s="169"/>
      <c r="L110" s="174"/>
    </row>
    <row r="111" spans="2:12" s="10" customFormat="1" ht="19.95" customHeight="1">
      <c r="B111" s="168"/>
      <c r="C111" s="169"/>
      <c r="D111" s="170" t="s">
        <v>115</v>
      </c>
      <c r="E111" s="171"/>
      <c r="F111" s="171"/>
      <c r="G111" s="171"/>
      <c r="H111" s="171"/>
      <c r="I111" s="172"/>
      <c r="J111" s="173">
        <f>J357</f>
        <v>0</v>
      </c>
      <c r="K111" s="169"/>
      <c r="L111" s="174"/>
    </row>
    <row r="112" spans="2:12" s="10" customFormat="1" ht="19.95" customHeight="1">
      <c r="B112" s="168"/>
      <c r="C112" s="169"/>
      <c r="D112" s="170" t="s">
        <v>116</v>
      </c>
      <c r="E112" s="171"/>
      <c r="F112" s="171"/>
      <c r="G112" s="171"/>
      <c r="H112" s="171"/>
      <c r="I112" s="172"/>
      <c r="J112" s="173">
        <f>J369</f>
        <v>0</v>
      </c>
      <c r="K112" s="169"/>
      <c r="L112" s="174"/>
    </row>
    <row r="113" spans="1:31" s="10" customFormat="1" ht="19.95" customHeight="1">
      <c r="B113" s="168"/>
      <c r="C113" s="169"/>
      <c r="D113" s="170" t="s">
        <v>117</v>
      </c>
      <c r="E113" s="171"/>
      <c r="F113" s="171"/>
      <c r="G113" s="171"/>
      <c r="H113" s="171"/>
      <c r="I113" s="172"/>
      <c r="J113" s="173">
        <f>J391</f>
        <v>0</v>
      </c>
      <c r="K113" s="169"/>
      <c r="L113" s="174"/>
    </row>
    <row r="114" spans="1:31" s="10" customFormat="1" ht="19.95" customHeight="1">
      <c r="B114" s="168"/>
      <c r="C114" s="169"/>
      <c r="D114" s="170" t="s">
        <v>118</v>
      </c>
      <c r="E114" s="171"/>
      <c r="F114" s="171"/>
      <c r="G114" s="171"/>
      <c r="H114" s="171"/>
      <c r="I114" s="172"/>
      <c r="J114" s="173">
        <f>J395</f>
        <v>0</v>
      </c>
      <c r="K114" s="169"/>
      <c r="L114" s="174"/>
    </row>
    <row r="115" spans="1:31" s="9" customFormat="1" ht="24.9" customHeight="1">
      <c r="B115" s="161"/>
      <c r="C115" s="162"/>
      <c r="D115" s="163" t="s">
        <v>119</v>
      </c>
      <c r="E115" s="164"/>
      <c r="F115" s="164"/>
      <c r="G115" s="164"/>
      <c r="H115" s="164"/>
      <c r="I115" s="165"/>
      <c r="J115" s="166">
        <f>J404</f>
        <v>0</v>
      </c>
      <c r="K115" s="162"/>
      <c r="L115" s="167"/>
    </row>
    <row r="116" spans="1:31" s="9" customFormat="1" ht="24.9" customHeight="1">
      <c r="B116" s="161"/>
      <c r="C116" s="162"/>
      <c r="D116" s="163" t="s">
        <v>120</v>
      </c>
      <c r="E116" s="164"/>
      <c r="F116" s="164"/>
      <c r="G116" s="164"/>
      <c r="H116" s="164"/>
      <c r="I116" s="165"/>
      <c r="J116" s="166">
        <f>J406</f>
        <v>0</v>
      </c>
      <c r="K116" s="162"/>
      <c r="L116" s="167"/>
    </row>
    <row r="117" spans="1:31" s="10" customFormat="1" ht="19.95" customHeight="1">
      <c r="B117" s="168"/>
      <c r="C117" s="169"/>
      <c r="D117" s="170" t="s">
        <v>121</v>
      </c>
      <c r="E117" s="171"/>
      <c r="F117" s="171"/>
      <c r="G117" s="171"/>
      <c r="H117" s="171"/>
      <c r="I117" s="172"/>
      <c r="J117" s="173">
        <f>J407</f>
        <v>0</v>
      </c>
      <c r="K117" s="169"/>
      <c r="L117" s="174"/>
    </row>
    <row r="118" spans="1:31" s="10" customFormat="1" ht="19.95" customHeight="1">
      <c r="B118" s="168"/>
      <c r="C118" s="169"/>
      <c r="D118" s="170" t="s">
        <v>122</v>
      </c>
      <c r="E118" s="171"/>
      <c r="F118" s="171"/>
      <c r="G118" s="171"/>
      <c r="H118" s="171"/>
      <c r="I118" s="172"/>
      <c r="J118" s="173">
        <f>J409</f>
        <v>0</v>
      </c>
      <c r="K118" s="169"/>
      <c r="L118" s="174"/>
    </row>
    <row r="119" spans="1:31" s="10" customFormat="1" ht="19.95" customHeight="1">
      <c r="B119" s="168"/>
      <c r="C119" s="169"/>
      <c r="D119" s="170" t="s">
        <v>123</v>
      </c>
      <c r="E119" s="171"/>
      <c r="F119" s="171"/>
      <c r="G119" s="171"/>
      <c r="H119" s="171"/>
      <c r="I119" s="172"/>
      <c r="J119" s="173">
        <f>J411</f>
        <v>0</v>
      </c>
      <c r="K119" s="169"/>
      <c r="L119" s="174"/>
    </row>
    <row r="120" spans="1:31" s="2" customFormat="1" ht="21.75" customHeight="1">
      <c r="A120" s="33"/>
      <c r="B120" s="34"/>
      <c r="C120" s="35"/>
      <c r="D120" s="35"/>
      <c r="E120" s="35"/>
      <c r="F120" s="35"/>
      <c r="G120" s="35"/>
      <c r="H120" s="35"/>
      <c r="I120" s="115"/>
      <c r="J120" s="35"/>
      <c r="K120" s="35"/>
      <c r="L120" s="51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" customHeight="1">
      <c r="A121" s="33"/>
      <c r="B121" s="54"/>
      <c r="C121" s="55"/>
      <c r="D121" s="55"/>
      <c r="E121" s="55"/>
      <c r="F121" s="55"/>
      <c r="G121" s="55"/>
      <c r="H121" s="55"/>
      <c r="I121" s="152"/>
      <c r="J121" s="55"/>
      <c r="K121" s="55"/>
      <c r="L121" s="51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6.9" customHeight="1">
      <c r="A125" s="33"/>
      <c r="B125" s="56"/>
      <c r="C125" s="57"/>
      <c r="D125" s="57"/>
      <c r="E125" s="57"/>
      <c r="F125" s="57"/>
      <c r="G125" s="57"/>
      <c r="H125" s="57"/>
      <c r="I125" s="155"/>
      <c r="J125" s="57"/>
      <c r="K125" s="57"/>
      <c r="L125" s="51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" customHeight="1">
      <c r="A126" s="33"/>
      <c r="B126" s="34"/>
      <c r="C126" s="22" t="s">
        <v>124</v>
      </c>
      <c r="D126" s="35"/>
      <c r="E126" s="35"/>
      <c r="F126" s="35"/>
      <c r="G126" s="35"/>
      <c r="H126" s="35"/>
      <c r="I126" s="115"/>
      <c r="J126" s="35"/>
      <c r="K126" s="35"/>
      <c r="L126" s="51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115"/>
      <c r="J127" s="35"/>
      <c r="K127" s="35"/>
      <c r="L127" s="51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16</v>
      </c>
      <c r="D128" s="35"/>
      <c r="E128" s="35"/>
      <c r="F128" s="35"/>
      <c r="G128" s="35"/>
      <c r="H128" s="35"/>
      <c r="I128" s="115"/>
      <c r="J128" s="35"/>
      <c r="K128" s="35"/>
      <c r="L128" s="51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305" t="str">
        <f>E7</f>
        <v>Ševětín ON - oprava výpravní budovy</v>
      </c>
      <c r="F129" s="306"/>
      <c r="G129" s="306"/>
      <c r="H129" s="306"/>
      <c r="I129" s="115"/>
      <c r="J129" s="35"/>
      <c r="K129" s="35"/>
      <c r="L129" s="51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94</v>
      </c>
      <c r="D130" s="35"/>
      <c r="E130" s="35"/>
      <c r="F130" s="35"/>
      <c r="G130" s="35"/>
      <c r="H130" s="35"/>
      <c r="I130" s="115"/>
      <c r="J130" s="35"/>
      <c r="K130" s="35"/>
      <c r="L130" s="51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257" t="str">
        <f>E9</f>
        <v>SO 01 - Oprava fasády</v>
      </c>
      <c r="F131" s="307"/>
      <c r="G131" s="307"/>
      <c r="H131" s="307"/>
      <c r="I131" s="115"/>
      <c r="J131" s="35"/>
      <c r="K131" s="35"/>
      <c r="L131" s="51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" customHeight="1">
      <c r="A132" s="33"/>
      <c r="B132" s="34"/>
      <c r="C132" s="35"/>
      <c r="D132" s="35"/>
      <c r="E132" s="35"/>
      <c r="F132" s="35"/>
      <c r="G132" s="35"/>
      <c r="H132" s="35"/>
      <c r="I132" s="115"/>
      <c r="J132" s="35"/>
      <c r="K132" s="35"/>
      <c r="L132" s="51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20</v>
      </c>
      <c r="D133" s="35"/>
      <c r="E133" s="35"/>
      <c r="F133" s="26" t="str">
        <f>F12</f>
        <v xml:space="preserve"> </v>
      </c>
      <c r="G133" s="35"/>
      <c r="H133" s="35"/>
      <c r="I133" s="117" t="s">
        <v>22</v>
      </c>
      <c r="J133" s="66" t="str">
        <f>IF(J12="","",J12)</f>
        <v>16. 1. 2020</v>
      </c>
      <c r="K133" s="35"/>
      <c r="L133" s="51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" customHeight="1">
      <c r="A134" s="33"/>
      <c r="B134" s="34"/>
      <c r="C134" s="35"/>
      <c r="D134" s="35"/>
      <c r="E134" s="35"/>
      <c r="F134" s="35"/>
      <c r="G134" s="35"/>
      <c r="H134" s="35"/>
      <c r="I134" s="115"/>
      <c r="J134" s="35"/>
      <c r="K134" s="35"/>
      <c r="L134" s="51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15" customHeight="1">
      <c r="A135" s="33"/>
      <c r="B135" s="34"/>
      <c r="C135" s="28" t="s">
        <v>24</v>
      </c>
      <c r="D135" s="35"/>
      <c r="E135" s="35"/>
      <c r="F135" s="26" t="str">
        <f>E15</f>
        <v xml:space="preserve"> </v>
      </c>
      <c r="G135" s="35"/>
      <c r="H135" s="35"/>
      <c r="I135" s="117" t="s">
        <v>29</v>
      </c>
      <c r="J135" s="31" t="str">
        <f>E21</f>
        <v xml:space="preserve"> </v>
      </c>
      <c r="K135" s="35"/>
      <c r="L135" s="51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15" customHeight="1">
      <c r="A136" s="33"/>
      <c r="B136" s="34"/>
      <c r="C136" s="28" t="s">
        <v>27</v>
      </c>
      <c r="D136" s="35"/>
      <c r="E136" s="35"/>
      <c r="F136" s="26" t="str">
        <f>IF(E18="","",E18)</f>
        <v>Vyplň údaj</v>
      </c>
      <c r="G136" s="35"/>
      <c r="H136" s="35"/>
      <c r="I136" s="117" t="s">
        <v>31</v>
      </c>
      <c r="J136" s="31" t="str">
        <f>E24</f>
        <v xml:space="preserve"> </v>
      </c>
      <c r="K136" s="35"/>
      <c r="L136" s="51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35" customHeight="1">
      <c r="A137" s="33"/>
      <c r="B137" s="34"/>
      <c r="C137" s="35"/>
      <c r="D137" s="35"/>
      <c r="E137" s="35"/>
      <c r="F137" s="35"/>
      <c r="G137" s="35"/>
      <c r="H137" s="35"/>
      <c r="I137" s="115"/>
      <c r="J137" s="35"/>
      <c r="K137" s="35"/>
      <c r="L137" s="51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75"/>
      <c r="B138" s="176"/>
      <c r="C138" s="177" t="s">
        <v>125</v>
      </c>
      <c r="D138" s="178" t="s">
        <v>58</v>
      </c>
      <c r="E138" s="178" t="s">
        <v>54</v>
      </c>
      <c r="F138" s="178" t="s">
        <v>55</v>
      </c>
      <c r="G138" s="178" t="s">
        <v>126</v>
      </c>
      <c r="H138" s="178" t="s">
        <v>127</v>
      </c>
      <c r="I138" s="179" t="s">
        <v>128</v>
      </c>
      <c r="J138" s="178" t="s">
        <v>98</v>
      </c>
      <c r="K138" s="180" t="s">
        <v>129</v>
      </c>
      <c r="L138" s="181"/>
      <c r="M138" s="75" t="s">
        <v>1</v>
      </c>
      <c r="N138" s="76" t="s">
        <v>37</v>
      </c>
      <c r="O138" s="76" t="s">
        <v>130</v>
      </c>
      <c r="P138" s="76" t="s">
        <v>131</v>
      </c>
      <c r="Q138" s="76" t="s">
        <v>132</v>
      </c>
      <c r="R138" s="76" t="s">
        <v>133</v>
      </c>
      <c r="S138" s="76" t="s">
        <v>134</v>
      </c>
      <c r="T138" s="77" t="s">
        <v>135</v>
      </c>
      <c r="U138" s="175"/>
      <c r="V138" s="175"/>
      <c r="W138" s="175"/>
      <c r="X138" s="175"/>
      <c r="Y138" s="175"/>
      <c r="Z138" s="175"/>
      <c r="AA138" s="175"/>
      <c r="AB138" s="175"/>
      <c r="AC138" s="175"/>
      <c r="AD138" s="175"/>
      <c r="AE138" s="175"/>
    </row>
    <row r="139" spans="1:65" s="2" customFormat="1" ht="22.8" customHeight="1">
      <c r="A139" s="33"/>
      <c r="B139" s="34"/>
      <c r="C139" s="82" t="s">
        <v>136</v>
      </c>
      <c r="D139" s="35"/>
      <c r="E139" s="35"/>
      <c r="F139" s="35"/>
      <c r="G139" s="35"/>
      <c r="H139" s="35"/>
      <c r="I139" s="115"/>
      <c r="J139" s="182">
        <f>BK139</f>
        <v>0</v>
      </c>
      <c r="K139" s="35"/>
      <c r="L139" s="38"/>
      <c r="M139" s="78"/>
      <c r="N139" s="183"/>
      <c r="O139" s="79"/>
      <c r="P139" s="184">
        <f>P140+P334+P404+P406</f>
        <v>0</v>
      </c>
      <c r="Q139" s="79"/>
      <c r="R139" s="184">
        <f>R140+R334+R404+R406</f>
        <v>250.85141912</v>
      </c>
      <c r="S139" s="79"/>
      <c r="T139" s="185">
        <f>T140+T334+T404+T406</f>
        <v>89.847634999999997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72</v>
      </c>
      <c r="AU139" s="16" t="s">
        <v>100</v>
      </c>
      <c r="BK139" s="186">
        <f>BK140+BK334+BK404+BK406</f>
        <v>0</v>
      </c>
    </row>
    <row r="140" spans="1:65" s="12" customFormat="1" ht="25.95" customHeight="1">
      <c r="B140" s="187"/>
      <c r="C140" s="188"/>
      <c r="D140" s="189" t="s">
        <v>72</v>
      </c>
      <c r="E140" s="190" t="s">
        <v>137</v>
      </c>
      <c r="F140" s="190" t="s">
        <v>138</v>
      </c>
      <c r="G140" s="188"/>
      <c r="H140" s="188"/>
      <c r="I140" s="191"/>
      <c r="J140" s="192">
        <f>BK140</f>
        <v>0</v>
      </c>
      <c r="K140" s="188"/>
      <c r="L140" s="193"/>
      <c r="M140" s="194"/>
      <c r="N140" s="195"/>
      <c r="O140" s="195"/>
      <c r="P140" s="196">
        <f>P141+P190+P213+P219+P235+P280+P287+P325+P332</f>
        <v>0</v>
      </c>
      <c r="Q140" s="195"/>
      <c r="R140" s="196">
        <f>R141+R190+R213+R219+R235+R280+R287+R325+R332</f>
        <v>250.21950802000001</v>
      </c>
      <c r="S140" s="195"/>
      <c r="T140" s="197">
        <f>T141+T190+T213+T219+T235+T280+T287+T325+T332</f>
        <v>89.56362399999999</v>
      </c>
      <c r="AR140" s="198" t="s">
        <v>81</v>
      </c>
      <c r="AT140" s="199" t="s">
        <v>72</v>
      </c>
      <c r="AU140" s="199" t="s">
        <v>73</v>
      </c>
      <c r="AY140" s="198" t="s">
        <v>139</v>
      </c>
      <c r="BK140" s="200">
        <f>BK141+BK190+BK213+BK219+BK235+BK280+BK287+BK325+BK332</f>
        <v>0</v>
      </c>
    </row>
    <row r="141" spans="1:65" s="12" customFormat="1" ht="22.8" customHeight="1">
      <c r="B141" s="187"/>
      <c r="C141" s="188"/>
      <c r="D141" s="189" t="s">
        <v>72</v>
      </c>
      <c r="E141" s="201" t="s">
        <v>81</v>
      </c>
      <c r="F141" s="201" t="s">
        <v>140</v>
      </c>
      <c r="G141" s="188"/>
      <c r="H141" s="188"/>
      <c r="I141" s="191"/>
      <c r="J141" s="202">
        <f>BK141</f>
        <v>0</v>
      </c>
      <c r="K141" s="188"/>
      <c r="L141" s="193"/>
      <c r="M141" s="194"/>
      <c r="N141" s="195"/>
      <c r="O141" s="195"/>
      <c r="P141" s="196">
        <f>SUM(P142:P189)</f>
        <v>0</v>
      </c>
      <c r="Q141" s="195"/>
      <c r="R141" s="196">
        <f>SUM(R142:R189)</f>
        <v>9.094576</v>
      </c>
      <c r="S141" s="195"/>
      <c r="T141" s="197">
        <f>SUM(T142:T189)</f>
        <v>82.048749999999984</v>
      </c>
      <c r="AR141" s="198" t="s">
        <v>81</v>
      </c>
      <c r="AT141" s="199" t="s">
        <v>72</v>
      </c>
      <c r="AU141" s="199" t="s">
        <v>81</v>
      </c>
      <c r="AY141" s="198" t="s">
        <v>139</v>
      </c>
      <c r="BK141" s="200">
        <f>SUM(BK142:BK189)</f>
        <v>0</v>
      </c>
    </row>
    <row r="142" spans="1:65" s="2" customFormat="1" ht="66.75" customHeight="1">
      <c r="A142" s="33"/>
      <c r="B142" s="34"/>
      <c r="C142" s="203" t="s">
        <v>81</v>
      </c>
      <c r="D142" s="203" t="s">
        <v>141</v>
      </c>
      <c r="E142" s="204" t="s">
        <v>142</v>
      </c>
      <c r="F142" s="205" t="s">
        <v>143</v>
      </c>
      <c r="G142" s="206" t="s">
        <v>144</v>
      </c>
      <c r="H142" s="207">
        <v>72.209999999999994</v>
      </c>
      <c r="I142" s="208"/>
      <c r="J142" s="209">
        <f>ROUND(I142*H142,2)</f>
        <v>0</v>
      </c>
      <c r="K142" s="205" t="s">
        <v>145</v>
      </c>
      <c r="L142" s="38"/>
      <c r="M142" s="210" t="s">
        <v>1</v>
      </c>
      <c r="N142" s="211" t="s">
        <v>40</v>
      </c>
      <c r="O142" s="71"/>
      <c r="P142" s="212">
        <f>O142*H142</f>
        <v>0</v>
      </c>
      <c r="Q142" s="212">
        <v>0</v>
      </c>
      <c r="R142" s="212">
        <f>Q142*H142</f>
        <v>0</v>
      </c>
      <c r="S142" s="212">
        <v>0.255</v>
      </c>
      <c r="T142" s="213">
        <f>S142*H142</f>
        <v>18.413549999999997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146</v>
      </c>
      <c r="AT142" s="214" t="s">
        <v>141</v>
      </c>
      <c r="AU142" s="214" t="s">
        <v>83</v>
      </c>
      <c r="AY142" s="16" t="s">
        <v>139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146</v>
      </c>
      <c r="BK142" s="215">
        <f>ROUND(I142*H142,2)</f>
        <v>0</v>
      </c>
      <c r="BL142" s="16" t="s">
        <v>146</v>
      </c>
      <c r="BM142" s="214" t="s">
        <v>147</v>
      </c>
    </row>
    <row r="143" spans="1:65" s="13" customFormat="1" ht="10.199999999999999">
      <c r="B143" s="216"/>
      <c r="C143" s="217"/>
      <c r="D143" s="218" t="s">
        <v>148</v>
      </c>
      <c r="E143" s="219" t="s">
        <v>1</v>
      </c>
      <c r="F143" s="220" t="s">
        <v>149</v>
      </c>
      <c r="G143" s="217"/>
      <c r="H143" s="221">
        <v>72.209999999999994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148</v>
      </c>
      <c r="AU143" s="227" t="s">
        <v>83</v>
      </c>
      <c r="AV143" s="13" t="s">
        <v>83</v>
      </c>
      <c r="AW143" s="13" t="s">
        <v>30</v>
      </c>
      <c r="AX143" s="13" t="s">
        <v>81</v>
      </c>
      <c r="AY143" s="227" t="s">
        <v>139</v>
      </c>
    </row>
    <row r="144" spans="1:65" s="2" customFormat="1" ht="44.25" customHeight="1">
      <c r="A144" s="33"/>
      <c r="B144" s="34"/>
      <c r="C144" s="203" t="s">
        <v>83</v>
      </c>
      <c r="D144" s="203" t="s">
        <v>141</v>
      </c>
      <c r="E144" s="204" t="s">
        <v>150</v>
      </c>
      <c r="F144" s="205" t="s">
        <v>151</v>
      </c>
      <c r="G144" s="206" t="s">
        <v>144</v>
      </c>
      <c r="H144" s="207">
        <v>72.209999999999994</v>
      </c>
      <c r="I144" s="208"/>
      <c r="J144" s="209">
        <f>ROUND(I144*H144,2)</f>
        <v>0</v>
      </c>
      <c r="K144" s="205" t="s">
        <v>145</v>
      </c>
      <c r="L144" s="38"/>
      <c r="M144" s="210" t="s">
        <v>1</v>
      </c>
      <c r="N144" s="211" t="s">
        <v>40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0.62</v>
      </c>
      <c r="T144" s="213">
        <f>S144*H144</f>
        <v>44.770199999999996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146</v>
      </c>
      <c r="AT144" s="214" t="s">
        <v>141</v>
      </c>
      <c r="AU144" s="214" t="s">
        <v>83</v>
      </c>
      <c r="AY144" s="16" t="s">
        <v>139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146</v>
      </c>
      <c r="BK144" s="215">
        <f>ROUND(I144*H144,2)</f>
        <v>0</v>
      </c>
      <c r="BL144" s="16" t="s">
        <v>146</v>
      </c>
      <c r="BM144" s="214" t="s">
        <v>152</v>
      </c>
    </row>
    <row r="145" spans="1:65" s="13" customFormat="1" ht="10.199999999999999">
      <c r="B145" s="216"/>
      <c r="C145" s="217"/>
      <c r="D145" s="218" t="s">
        <v>148</v>
      </c>
      <c r="E145" s="219" t="s">
        <v>1</v>
      </c>
      <c r="F145" s="220" t="s">
        <v>153</v>
      </c>
      <c r="G145" s="217"/>
      <c r="H145" s="221">
        <v>72.209999999999994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148</v>
      </c>
      <c r="AU145" s="227" t="s">
        <v>83</v>
      </c>
      <c r="AV145" s="13" t="s">
        <v>83</v>
      </c>
      <c r="AW145" s="13" t="s">
        <v>30</v>
      </c>
      <c r="AX145" s="13" t="s">
        <v>81</v>
      </c>
      <c r="AY145" s="227" t="s">
        <v>139</v>
      </c>
    </row>
    <row r="146" spans="1:65" s="2" customFormat="1" ht="33" customHeight="1">
      <c r="A146" s="33"/>
      <c r="B146" s="34"/>
      <c r="C146" s="203" t="s">
        <v>154</v>
      </c>
      <c r="D146" s="203" t="s">
        <v>141</v>
      </c>
      <c r="E146" s="204" t="s">
        <v>155</v>
      </c>
      <c r="F146" s="205" t="s">
        <v>156</v>
      </c>
      <c r="G146" s="206" t="s">
        <v>157</v>
      </c>
      <c r="H146" s="207">
        <v>24.9</v>
      </c>
      <c r="I146" s="208"/>
      <c r="J146" s="209">
        <f>ROUND(I146*H146,2)</f>
        <v>0</v>
      </c>
      <c r="K146" s="205" t="s">
        <v>145</v>
      </c>
      <c r="L146" s="38"/>
      <c r="M146" s="210" t="s">
        <v>1</v>
      </c>
      <c r="N146" s="211" t="s">
        <v>40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0.28999999999999998</v>
      </c>
      <c r="T146" s="213">
        <f>S146*H146</f>
        <v>7.2209999999999992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146</v>
      </c>
      <c r="AT146" s="214" t="s">
        <v>141</v>
      </c>
      <c r="AU146" s="214" t="s">
        <v>83</v>
      </c>
      <c r="AY146" s="16" t="s">
        <v>139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146</v>
      </c>
      <c r="BK146" s="215">
        <f>ROUND(I146*H146,2)</f>
        <v>0</v>
      </c>
      <c r="BL146" s="16" t="s">
        <v>146</v>
      </c>
      <c r="BM146" s="214" t="s">
        <v>158</v>
      </c>
    </row>
    <row r="147" spans="1:65" s="13" customFormat="1" ht="10.199999999999999">
      <c r="B147" s="216"/>
      <c r="C147" s="217"/>
      <c r="D147" s="218" t="s">
        <v>148</v>
      </c>
      <c r="E147" s="219" t="s">
        <v>1</v>
      </c>
      <c r="F147" s="220" t="s">
        <v>159</v>
      </c>
      <c r="G147" s="217"/>
      <c r="H147" s="221">
        <v>24.9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148</v>
      </c>
      <c r="AU147" s="227" t="s">
        <v>83</v>
      </c>
      <c r="AV147" s="13" t="s">
        <v>83</v>
      </c>
      <c r="AW147" s="13" t="s">
        <v>30</v>
      </c>
      <c r="AX147" s="13" t="s">
        <v>81</v>
      </c>
      <c r="AY147" s="227" t="s">
        <v>139</v>
      </c>
    </row>
    <row r="148" spans="1:65" s="2" customFormat="1" ht="44.25" customHeight="1">
      <c r="A148" s="33"/>
      <c r="B148" s="34"/>
      <c r="C148" s="203" t="s">
        <v>146</v>
      </c>
      <c r="D148" s="203" t="s">
        <v>141</v>
      </c>
      <c r="E148" s="204" t="s">
        <v>160</v>
      </c>
      <c r="F148" s="205" t="s">
        <v>161</v>
      </c>
      <c r="G148" s="206" t="s">
        <v>157</v>
      </c>
      <c r="H148" s="207">
        <v>56.8</v>
      </c>
      <c r="I148" s="208"/>
      <c r="J148" s="209">
        <f>ROUND(I148*H148,2)</f>
        <v>0</v>
      </c>
      <c r="K148" s="205" t="s">
        <v>145</v>
      </c>
      <c r="L148" s="38"/>
      <c r="M148" s="210" t="s">
        <v>1</v>
      </c>
      <c r="N148" s="211" t="s">
        <v>40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0.20499999999999999</v>
      </c>
      <c r="T148" s="213">
        <f>S148*H148</f>
        <v>11.643999999999998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146</v>
      </c>
      <c r="AT148" s="214" t="s">
        <v>141</v>
      </c>
      <c r="AU148" s="214" t="s">
        <v>83</v>
      </c>
      <c r="AY148" s="16" t="s">
        <v>139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146</v>
      </c>
      <c r="BK148" s="215">
        <f>ROUND(I148*H148,2)</f>
        <v>0</v>
      </c>
      <c r="BL148" s="16" t="s">
        <v>146</v>
      </c>
      <c r="BM148" s="214" t="s">
        <v>162</v>
      </c>
    </row>
    <row r="149" spans="1:65" s="13" customFormat="1" ht="10.199999999999999">
      <c r="B149" s="216"/>
      <c r="C149" s="217"/>
      <c r="D149" s="218" t="s">
        <v>148</v>
      </c>
      <c r="E149" s="219" t="s">
        <v>1</v>
      </c>
      <c r="F149" s="220" t="s">
        <v>163</v>
      </c>
      <c r="G149" s="217"/>
      <c r="H149" s="221">
        <v>56.8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148</v>
      </c>
      <c r="AU149" s="227" t="s">
        <v>83</v>
      </c>
      <c r="AV149" s="13" t="s">
        <v>83</v>
      </c>
      <c r="AW149" s="13" t="s">
        <v>30</v>
      </c>
      <c r="AX149" s="13" t="s">
        <v>81</v>
      </c>
      <c r="AY149" s="227" t="s">
        <v>139</v>
      </c>
    </row>
    <row r="150" spans="1:65" s="2" customFormat="1" ht="21.75" customHeight="1">
      <c r="A150" s="33"/>
      <c r="B150" s="34"/>
      <c r="C150" s="203" t="s">
        <v>164</v>
      </c>
      <c r="D150" s="203" t="s">
        <v>141</v>
      </c>
      <c r="E150" s="204" t="s">
        <v>165</v>
      </c>
      <c r="F150" s="205" t="s">
        <v>166</v>
      </c>
      <c r="G150" s="206" t="s">
        <v>167</v>
      </c>
      <c r="H150" s="207">
        <v>229.28</v>
      </c>
      <c r="I150" s="208"/>
      <c r="J150" s="209">
        <f>ROUND(I150*H150,2)</f>
        <v>0</v>
      </c>
      <c r="K150" s="205" t="s">
        <v>145</v>
      </c>
      <c r="L150" s="38"/>
      <c r="M150" s="210" t="s">
        <v>1</v>
      </c>
      <c r="N150" s="211" t="s">
        <v>40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146</v>
      </c>
      <c r="AT150" s="214" t="s">
        <v>141</v>
      </c>
      <c r="AU150" s="214" t="s">
        <v>83</v>
      </c>
      <c r="AY150" s="16" t="s">
        <v>139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146</v>
      </c>
      <c r="BK150" s="215">
        <f>ROUND(I150*H150,2)</f>
        <v>0</v>
      </c>
      <c r="BL150" s="16" t="s">
        <v>146</v>
      </c>
      <c r="BM150" s="214" t="s">
        <v>168</v>
      </c>
    </row>
    <row r="151" spans="1:65" s="13" customFormat="1" ht="10.199999999999999">
      <c r="B151" s="216"/>
      <c r="C151" s="217"/>
      <c r="D151" s="218" t="s">
        <v>148</v>
      </c>
      <c r="E151" s="219" t="s">
        <v>1</v>
      </c>
      <c r="F151" s="220" t="s">
        <v>169</v>
      </c>
      <c r="G151" s="217"/>
      <c r="H151" s="221">
        <v>229.28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148</v>
      </c>
      <c r="AU151" s="227" t="s">
        <v>83</v>
      </c>
      <c r="AV151" s="13" t="s">
        <v>83</v>
      </c>
      <c r="AW151" s="13" t="s">
        <v>30</v>
      </c>
      <c r="AX151" s="13" t="s">
        <v>81</v>
      </c>
      <c r="AY151" s="227" t="s">
        <v>139</v>
      </c>
    </row>
    <row r="152" spans="1:65" s="2" customFormat="1" ht="33" customHeight="1">
      <c r="A152" s="33"/>
      <c r="B152" s="34"/>
      <c r="C152" s="203" t="s">
        <v>170</v>
      </c>
      <c r="D152" s="203" t="s">
        <v>141</v>
      </c>
      <c r="E152" s="204" t="s">
        <v>171</v>
      </c>
      <c r="F152" s="205" t="s">
        <v>172</v>
      </c>
      <c r="G152" s="206" t="s">
        <v>167</v>
      </c>
      <c r="H152" s="207">
        <v>1</v>
      </c>
      <c r="I152" s="208"/>
      <c r="J152" s="209">
        <f>ROUND(I152*H152,2)</f>
        <v>0</v>
      </c>
      <c r="K152" s="205" t="s">
        <v>145</v>
      </c>
      <c r="L152" s="38"/>
      <c r="M152" s="210" t="s">
        <v>1</v>
      </c>
      <c r="N152" s="211" t="s">
        <v>40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146</v>
      </c>
      <c r="AT152" s="214" t="s">
        <v>141</v>
      </c>
      <c r="AU152" s="214" t="s">
        <v>83</v>
      </c>
      <c r="AY152" s="16" t="s">
        <v>139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146</v>
      </c>
      <c r="BK152" s="215">
        <f>ROUND(I152*H152,2)</f>
        <v>0</v>
      </c>
      <c r="BL152" s="16" t="s">
        <v>146</v>
      </c>
      <c r="BM152" s="214" t="s">
        <v>173</v>
      </c>
    </row>
    <row r="153" spans="1:65" s="13" customFormat="1" ht="10.199999999999999">
      <c r="B153" s="216"/>
      <c r="C153" s="217"/>
      <c r="D153" s="218" t="s">
        <v>148</v>
      </c>
      <c r="E153" s="219" t="s">
        <v>1</v>
      </c>
      <c r="F153" s="220" t="s">
        <v>174</v>
      </c>
      <c r="G153" s="217"/>
      <c r="H153" s="221">
        <v>1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148</v>
      </c>
      <c r="AU153" s="227" t="s">
        <v>83</v>
      </c>
      <c r="AV153" s="13" t="s">
        <v>83</v>
      </c>
      <c r="AW153" s="13" t="s">
        <v>30</v>
      </c>
      <c r="AX153" s="13" t="s">
        <v>81</v>
      </c>
      <c r="AY153" s="227" t="s">
        <v>139</v>
      </c>
    </row>
    <row r="154" spans="1:65" s="2" customFormat="1" ht="44.25" customHeight="1">
      <c r="A154" s="33"/>
      <c r="B154" s="34"/>
      <c r="C154" s="203" t="s">
        <v>175</v>
      </c>
      <c r="D154" s="203" t="s">
        <v>141</v>
      </c>
      <c r="E154" s="204" t="s">
        <v>176</v>
      </c>
      <c r="F154" s="205" t="s">
        <v>177</v>
      </c>
      <c r="G154" s="206" t="s">
        <v>167</v>
      </c>
      <c r="H154" s="207">
        <v>4.7160000000000002</v>
      </c>
      <c r="I154" s="208"/>
      <c r="J154" s="209">
        <f>ROUND(I154*H154,2)</f>
        <v>0</v>
      </c>
      <c r="K154" s="205" t="s">
        <v>145</v>
      </c>
      <c r="L154" s="38"/>
      <c r="M154" s="210" t="s">
        <v>1</v>
      </c>
      <c r="N154" s="211" t="s">
        <v>40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146</v>
      </c>
      <c r="AT154" s="214" t="s">
        <v>141</v>
      </c>
      <c r="AU154" s="214" t="s">
        <v>83</v>
      </c>
      <c r="AY154" s="16" t="s">
        <v>139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146</v>
      </c>
      <c r="BK154" s="215">
        <f>ROUND(I154*H154,2)</f>
        <v>0</v>
      </c>
      <c r="BL154" s="16" t="s">
        <v>146</v>
      </c>
      <c r="BM154" s="214" t="s">
        <v>178</v>
      </c>
    </row>
    <row r="155" spans="1:65" s="13" customFormat="1" ht="10.199999999999999">
      <c r="B155" s="216"/>
      <c r="C155" s="217"/>
      <c r="D155" s="218" t="s">
        <v>148</v>
      </c>
      <c r="E155" s="219" t="s">
        <v>1</v>
      </c>
      <c r="F155" s="220" t="s">
        <v>179</v>
      </c>
      <c r="G155" s="217"/>
      <c r="H155" s="221">
        <v>4.7160000000000002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148</v>
      </c>
      <c r="AU155" s="227" t="s">
        <v>83</v>
      </c>
      <c r="AV155" s="13" t="s">
        <v>83</v>
      </c>
      <c r="AW155" s="13" t="s">
        <v>30</v>
      </c>
      <c r="AX155" s="13" t="s">
        <v>81</v>
      </c>
      <c r="AY155" s="227" t="s">
        <v>139</v>
      </c>
    </row>
    <row r="156" spans="1:65" s="2" customFormat="1" ht="44.25" customHeight="1">
      <c r="A156" s="33"/>
      <c r="B156" s="34"/>
      <c r="C156" s="203" t="s">
        <v>180</v>
      </c>
      <c r="D156" s="203" t="s">
        <v>141</v>
      </c>
      <c r="E156" s="204" t="s">
        <v>181</v>
      </c>
      <c r="F156" s="205" t="s">
        <v>182</v>
      </c>
      <c r="G156" s="206" t="s">
        <v>167</v>
      </c>
      <c r="H156" s="207">
        <v>57.84</v>
      </c>
      <c r="I156" s="208"/>
      <c r="J156" s="209">
        <f>ROUND(I156*H156,2)</f>
        <v>0</v>
      </c>
      <c r="K156" s="205" t="s">
        <v>145</v>
      </c>
      <c r="L156" s="38"/>
      <c r="M156" s="210" t="s">
        <v>1</v>
      </c>
      <c r="N156" s="211" t="s">
        <v>40</v>
      </c>
      <c r="O156" s="71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146</v>
      </c>
      <c r="AT156" s="214" t="s">
        <v>141</v>
      </c>
      <c r="AU156" s="214" t="s">
        <v>83</v>
      </c>
      <c r="AY156" s="16" t="s">
        <v>139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146</v>
      </c>
      <c r="BK156" s="215">
        <f>ROUND(I156*H156,2)</f>
        <v>0</v>
      </c>
      <c r="BL156" s="16" t="s">
        <v>146</v>
      </c>
      <c r="BM156" s="214" t="s">
        <v>183</v>
      </c>
    </row>
    <row r="157" spans="1:65" s="13" customFormat="1" ht="10.199999999999999">
      <c r="B157" s="216"/>
      <c r="C157" s="217"/>
      <c r="D157" s="218" t="s">
        <v>148</v>
      </c>
      <c r="E157" s="219" t="s">
        <v>1</v>
      </c>
      <c r="F157" s="220" t="s">
        <v>184</v>
      </c>
      <c r="G157" s="217"/>
      <c r="H157" s="221">
        <v>57.84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148</v>
      </c>
      <c r="AU157" s="227" t="s">
        <v>83</v>
      </c>
      <c r="AV157" s="13" t="s">
        <v>83</v>
      </c>
      <c r="AW157" s="13" t="s">
        <v>30</v>
      </c>
      <c r="AX157" s="13" t="s">
        <v>81</v>
      </c>
      <c r="AY157" s="227" t="s">
        <v>139</v>
      </c>
    </row>
    <row r="158" spans="1:65" s="2" customFormat="1" ht="33" customHeight="1">
      <c r="A158" s="33"/>
      <c r="B158" s="34"/>
      <c r="C158" s="203" t="s">
        <v>185</v>
      </c>
      <c r="D158" s="203" t="s">
        <v>141</v>
      </c>
      <c r="E158" s="204" t="s">
        <v>186</v>
      </c>
      <c r="F158" s="205" t="s">
        <v>187</v>
      </c>
      <c r="G158" s="206" t="s">
        <v>167</v>
      </c>
      <c r="H158" s="207">
        <v>1.728</v>
      </c>
      <c r="I158" s="208"/>
      <c r="J158" s="209">
        <f>ROUND(I158*H158,2)</f>
        <v>0</v>
      </c>
      <c r="K158" s="205" t="s">
        <v>145</v>
      </c>
      <c r="L158" s="38"/>
      <c r="M158" s="210" t="s">
        <v>1</v>
      </c>
      <c r="N158" s="211" t="s">
        <v>40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146</v>
      </c>
      <c r="AT158" s="214" t="s">
        <v>141</v>
      </c>
      <c r="AU158" s="214" t="s">
        <v>83</v>
      </c>
      <c r="AY158" s="16" t="s">
        <v>139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146</v>
      </c>
      <c r="BK158" s="215">
        <f>ROUND(I158*H158,2)</f>
        <v>0</v>
      </c>
      <c r="BL158" s="16" t="s">
        <v>146</v>
      </c>
      <c r="BM158" s="214" t="s">
        <v>188</v>
      </c>
    </row>
    <row r="159" spans="1:65" s="13" customFormat="1" ht="10.199999999999999">
      <c r="B159" s="216"/>
      <c r="C159" s="217"/>
      <c r="D159" s="218" t="s">
        <v>148</v>
      </c>
      <c r="E159" s="219" t="s">
        <v>1</v>
      </c>
      <c r="F159" s="220" t="s">
        <v>189</v>
      </c>
      <c r="G159" s="217"/>
      <c r="H159" s="221">
        <v>1.728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148</v>
      </c>
      <c r="AU159" s="227" t="s">
        <v>83</v>
      </c>
      <c r="AV159" s="13" t="s">
        <v>83</v>
      </c>
      <c r="AW159" s="13" t="s">
        <v>30</v>
      </c>
      <c r="AX159" s="13" t="s">
        <v>81</v>
      </c>
      <c r="AY159" s="227" t="s">
        <v>139</v>
      </c>
    </row>
    <row r="160" spans="1:65" s="2" customFormat="1" ht="33" customHeight="1">
      <c r="A160" s="33"/>
      <c r="B160" s="34"/>
      <c r="C160" s="203" t="s">
        <v>190</v>
      </c>
      <c r="D160" s="203" t="s">
        <v>141</v>
      </c>
      <c r="E160" s="204" t="s">
        <v>191</v>
      </c>
      <c r="F160" s="205" t="s">
        <v>192</v>
      </c>
      <c r="G160" s="206" t="s">
        <v>144</v>
      </c>
      <c r="H160" s="207">
        <v>41.6</v>
      </c>
      <c r="I160" s="208"/>
      <c r="J160" s="209">
        <f>ROUND(I160*H160,2)</f>
        <v>0</v>
      </c>
      <c r="K160" s="205" t="s">
        <v>145</v>
      </c>
      <c r="L160" s="38"/>
      <c r="M160" s="210" t="s">
        <v>1</v>
      </c>
      <c r="N160" s="211" t="s">
        <v>40</v>
      </c>
      <c r="O160" s="71"/>
      <c r="P160" s="212">
        <f>O160*H160</f>
        <v>0</v>
      </c>
      <c r="Q160" s="212">
        <v>8.4999999999999995E-4</v>
      </c>
      <c r="R160" s="212">
        <f>Q160*H160</f>
        <v>3.5360000000000003E-2</v>
      </c>
      <c r="S160" s="212">
        <v>0</v>
      </c>
      <c r="T160" s="21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146</v>
      </c>
      <c r="AT160" s="214" t="s">
        <v>141</v>
      </c>
      <c r="AU160" s="214" t="s">
        <v>83</v>
      </c>
      <c r="AY160" s="16" t="s">
        <v>139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146</v>
      </c>
      <c r="BK160" s="215">
        <f>ROUND(I160*H160,2)</f>
        <v>0</v>
      </c>
      <c r="BL160" s="16" t="s">
        <v>146</v>
      </c>
      <c r="BM160" s="214" t="s">
        <v>193</v>
      </c>
    </row>
    <row r="161" spans="1:65" s="13" customFormat="1" ht="10.199999999999999">
      <c r="B161" s="216"/>
      <c r="C161" s="217"/>
      <c r="D161" s="218" t="s">
        <v>148</v>
      </c>
      <c r="E161" s="219" t="s">
        <v>1</v>
      </c>
      <c r="F161" s="220" t="s">
        <v>194</v>
      </c>
      <c r="G161" s="217"/>
      <c r="H161" s="221">
        <v>41.6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148</v>
      </c>
      <c r="AU161" s="227" t="s">
        <v>83</v>
      </c>
      <c r="AV161" s="13" t="s">
        <v>83</v>
      </c>
      <c r="AW161" s="13" t="s">
        <v>30</v>
      </c>
      <c r="AX161" s="13" t="s">
        <v>81</v>
      </c>
      <c r="AY161" s="227" t="s">
        <v>139</v>
      </c>
    </row>
    <row r="162" spans="1:65" s="2" customFormat="1" ht="33" customHeight="1">
      <c r="A162" s="33"/>
      <c r="B162" s="34"/>
      <c r="C162" s="203" t="s">
        <v>195</v>
      </c>
      <c r="D162" s="203" t="s">
        <v>141</v>
      </c>
      <c r="E162" s="204" t="s">
        <v>196</v>
      </c>
      <c r="F162" s="205" t="s">
        <v>197</v>
      </c>
      <c r="G162" s="206" t="s">
        <v>144</v>
      </c>
      <c r="H162" s="207">
        <v>41.6</v>
      </c>
      <c r="I162" s="208"/>
      <c r="J162" s="209">
        <f>ROUND(I162*H162,2)</f>
        <v>0</v>
      </c>
      <c r="K162" s="205" t="s">
        <v>145</v>
      </c>
      <c r="L162" s="38"/>
      <c r="M162" s="210" t="s">
        <v>1</v>
      </c>
      <c r="N162" s="211" t="s">
        <v>40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146</v>
      </c>
      <c r="AT162" s="214" t="s">
        <v>141</v>
      </c>
      <c r="AU162" s="214" t="s">
        <v>83</v>
      </c>
      <c r="AY162" s="16" t="s">
        <v>139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146</v>
      </c>
      <c r="BK162" s="215">
        <f>ROUND(I162*H162,2)</f>
        <v>0</v>
      </c>
      <c r="BL162" s="16" t="s">
        <v>146</v>
      </c>
      <c r="BM162" s="214" t="s">
        <v>198</v>
      </c>
    </row>
    <row r="163" spans="1:65" s="13" customFormat="1" ht="10.199999999999999">
      <c r="B163" s="216"/>
      <c r="C163" s="217"/>
      <c r="D163" s="218" t="s">
        <v>148</v>
      </c>
      <c r="E163" s="219" t="s">
        <v>1</v>
      </c>
      <c r="F163" s="220" t="s">
        <v>199</v>
      </c>
      <c r="G163" s="217"/>
      <c r="H163" s="221">
        <v>41.6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148</v>
      </c>
      <c r="AU163" s="227" t="s">
        <v>83</v>
      </c>
      <c r="AV163" s="13" t="s">
        <v>83</v>
      </c>
      <c r="AW163" s="13" t="s">
        <v>30</v>
      </c>
      <c r="AX163" s="13" t="s">
        <v>81</v>
      </c>
      <c r="AY163" s="227" t="s">
        <v>139</v>
      </c>
    </row>
    <row r="164" spans="1:65" s="2" customFormat="1" ht="55.5" customHeight="1">
      <c r="A164" s="33"/>
      <c r="B164" s="34"/>
      <c r="C164" s="203" t="s">
        <v>200</v>
      </c>
      <c r="D164" s="203" t="s">
        <v>141</v>
      </c>
      <c r="E164" s="204" t="s">
        <v>201</v>
      </c>
      <c r="F164" s="205" t="s">
        <v>202</v>
      </c>
      <c r="G164" s="206" t="s">
        <v>167</v>
      </c>
      <c r="H164" s="207">
        <v>4.992</v>
      </c>
      <c r="I164" s="208"/>
      <c r="J164" s="209">
        <f>ROUND(I164*H164,2)</f>
        <v>0</v>
      </c>
      <c r="K164" s="205" t="s">
        <v>145</v>
      </c>
      <c r="L164" s="38"/>
      <c r="M164" s="210" t="s">
        <v>1</v>
      </c>
      <c r="N164" s="211" t="s">
        <v>40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146</v>
      </c>
      <c r="AT164" s="214" t="s">
        <v>141</v>
      </c>
      <c r="AU164" s="214" t="s">
        <v>83</v>
      </c>
      <c r="AY164" s="16" t="s">
        <v>139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146</v>
      </c>
      <c r="BK164" s="215">
        <f>ROUND(I164*H164,2)</f>
        <v>0</v>
      </c>
      <c r="BL164" s="16" t="s">
        <v>146</v>
      </c>
      <c r="BM164" s="214" t="s">
        <v>203</v>
      </c>
    </row>
    <row r="165" spans="1:65" s="13" customFormat="1" ht="10.199999999999999">
      <c r="B165" s="216"/>
      <c r="C165" s="217"/>
      <c r="D165" s="218" t="s">
        <v>148</v>
      </c>
      <c r="E165" s="219" t="s">
        <v>1</v>
      </c>
      <c r="F165" s="220" t="s">
        <v>204</v>
      </c>
      <c r="G165" s="217"/>
      <c r="H165" s="221">
        <v>4.992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148</v>
      </c>
      <c r="AU165" s="227" t="s">
        <v>83</v>
      </c>
      <c r="AV165" s="13" t="s">
        <v>83</v>
      </c>
      <c r="AW165" s="13" t="s">
        <v>30</v>
      </c>
      <c r="AX165" s="13" t="s">
        <v>81</v>
      </c>
      <c r="AY165" s="227" t="s">
        <v>139</v>
      </c>
    </row>
    <row r="166" spans="1:65" s="2" customFormat="1" ht="21.75" customHeight="1">
      <c r="A166" s="33"/>
      <c r="B166" s="34"/>
      <c r="C166" s="203" t="s">
        <v>205</v>
      </c>
      <c r="D166" s="203" t="s">
        <v>141</v>
      </c>
      <c r="E166" s="204" t="s">
        <v>206</v>
      </c>
      <c r="F166" s="205" t="s">
        <v>207</v>
      </c>
      <c r="G166" s="206" t="s">
        <v>144</v>
      </c>
      <c r="H166" s="207">
        <v>1.728</v>
      </c>
      <c r="I166" s="208"/>
      <c r="J166" s="209">
        <f>ROUND(I166*H166,2)</f>
        <v>0</v>
      </c>
      <c r="K166" s="205" t="s">
        <v>145</v>
      </c>
      <c r="L166" s="38"/>
      <c r="M166" s="210" t="s">
        <v>1</v>
      </c>
      <c r="N166" s="211" t="s">
        <v>40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146</v>
      </c>
      <c r="AT166" s="214" t="s">
        <v>141</v>
      </c>
      <c r="AU166" s="214" t="s">
        <v>83</v>
      </c>
      <c r="AY166" s="16" t="s">
        <v>139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146</v>
      </c>
      <c r="BK166" s="215">
        <f>ROUND(I166*H166,2)</f>
        <v>0</v>
      </c>
      <c r="BL166" s="16" t="s">
        <v>146</v>
      </c>
      <c r="BM166" s="214" t="s">
        <v>208</v>
      </c>
    </row>
    <row r="167" spans="1:65" s="2" customFormat="1" ht="55.5" customHeight="1">
      <c r="A167" s="33"/>
      <c r="B167" s="34"/>
      <c r="C167" s="203" t="s">
        <v>209</v>
      </c>
      <c r="D167" s="203" t="s">
        <v>141</v>
      </c>
      <c r="E167" s="204" t="s">
        <v>210</v>
      </c>
      <c r="F167" s="205" t="s">
        <v>211</v>
      </c>
      <c r="G167" s="206" t="s">
        <v>167</v>
      </c>
      <c r="H167" s="207">
        <v>4.992</v>
      </c>
      <c r="I167" s="208"/>
      <c r="J167" s="209">
        <f>ROUND(I167*H167,2)</f>
        <v>0</v>
      </c>
      <c r="K167" s="205" t="s">
        <v>145</v>
      </c>
      <c r="L167" s="38"/>
      <c r="M167" s="210" t="s">
        <v>1</v>
      </c>
      <c r="N167" s="211" t="s">
        <v>40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4" t="s">
        <v>146</v>
      </c>
      <c r="AT167" s="214" t="s">
        <v>141</v>
      </c>
      <c r="AU167" s="214" t="s">
        <v>83</v>
      </c>
      <c r="AY167" s="16" t="s">
        <v>139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146</v>
      </c>
      <c r="BK167" s="215">
        <f>ROUND(I167*H167,2)</f>
        <v>0</v>
      </c>
      <c r="BL167" s="16" t="s">
        <v>146</v>
      </c>
      <c r="BM167" s="214" t="s">
        <v>212</v>
      </c>
    </row>
    <row r="168" spans="1:65" s="13" customFormat="1" ht="10.199999999999999">
      <c r="B168" s="216"/>
      <c r="C168" s="217"/>
      <c r="D168" s="218" t="s">
        <v>148</v>
      </c>
      <c r="E168" s="219" t="s">
        <v>1</v>
      </c>
      <c r="F168" s="220" t="s">
        <v>204</v>
      </c>
      <c r="G168" s="217"/>
      <c r="H168" s="221">
        <v>4.992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148</v>
      </c>
      <c r="AU168" s="227" t="s">
        <v>83</v>
      </c>
      <c r="AV168" s="13" t="s">
        <v>83</v>
      </c>
      <c r="AW168" s="13" t="s">
        <v>30</v>
      </c>
      <c r="AX168" s="13" t="s">
        <v>81</v>
      </c>
      <c r="AY168" s="227" t="s">
        <v>139</v>
      </c>
    </row>
    <row r="169" spans="1:65" s="2" customFormat="1" ht="55.5" customHeight="1">
      <c r="A169" s="33"/>
      <c r="B169" s="34"/>
      <c r="C169" s="203" t="s">
        <v>8</v>
      </c>
      <c r="D169" s="203" t="s">
        <v>141</v>
      </c>
      <c r="E169" s="204" t="s">
        <v>213</v>
      </c>
      <c r="F169" s="205" t="s">
        <v>214</v>
      </c>
      <c r="G169" s="206" t="s">
        <v>167</v>
      </c>
      <c r="H169" s="207">
        <v>1639.904</v>
      </c>
      <c r="I169" s="208"/>
      <c r="J169" s="209">
        <f>ROUND(I169*H169,2)</f>
        <v>0</v>
      </c>
      <c r="K169" s="205" t="s">
        <v>145</v>
      </c>
      <c r="L169" s="38"/>
      <c r="M169" s="210" t="s">
        <v>1</v>
      </c>
      <c r="N169" s="211" t="s">
        <v>40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4" t="s">
        <v>146</v>
      </c>
      <c r="AT169" s="214" t="s">
        <v>141</v>
      </c>
      <c r="AU169" s="214" t="s">
        <v>83</v>
      </c>
      <c r="AY169" s="16" t="s">
        <v>139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146</v>
      </c>
      <c r="BK169" s="215">
        <f>ROUND(I169*H169,2)</f>
        <v>0</v>
      </c>
      <c r="BL169" s="16" t="s">
        <v>146</v>
      </c>
      <c r="BM169" s="214" t="s">
        <v>215</v>
      </c>
    </row>
    <row r="170" spans="1:65" s="13" customFormat="1" ht="10.199999999999999">
      <c r="B170" s="216"/>
      <c r="C170" s="217"/>
      <c r="D170" s="218" t="s">
        <v>148</v>
      </c>
      <c r="E170" s="219" t="s">
        <v>1</v>
      </c>
      <c r="F170" s="220" t="s">
        <v>216</v>
      </c>
      <c r="G170" s="217"/>
      <c r="H170" s="221">
        <v>1639.904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148</v>
      </c>
      <c r="AU170" s="227" t="s">
        <v>83</v>
      </c>
      <c r="AV170" s="13" t="s">
        <v>83</v>
      </c>
      <c r="AW170" s="13" t="s">
        <v>30</v>
      </c>
      <c r="AX170" s="13" t="s">
        <v>81</v>
      </c>
      <c r="AY170" s="227" t="s">
        <v>139</v>
      </c>
    </row>
    <row r="171" spans="1:65" s="2" customFormat="1" ht="33" customHeight="1">
      <c r="A171" s="33"/>
      <c r="B171" s="34"/>
      <c r="C171" s="203" t="s">
        <v>217</v>
      </c>
      <c r="D171" s="203" t="s">
        <v>141</v>
      </c>
      <c r="E171" s="204" t="s">
        <v>218</v>
      </c>
      <c r="F171" s="205" t="s">
        <v>219</v>
      </c>
      <c r="G171" s="206" t="s">
        <v>167</v>
      </c>
      <c r="H171" s="207">
        <v>234.27199999999999</v>
      </c>
      <c r="I171" s="208"/>
      <c r="J171" s="209">
        <f>ROUND(I171*H171,2)</f>
        <v>0</v>
      </c>
      <c r="K171" s="205" t="s">
        <v>145</v>
      </c>
      <c r="L171" s="38"/>
      <c r="M171" s="210" t="s">
        <v>1</v>
      </c>
      <c r="N171" s="211" t="s">
        <v>40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4" t="s">
        <v>146</v>
      </c>
      <c r="AT171" s="214" t="s">
        <v>141</v>
      </c>
      <c r="AU171" s="214" t="s">
        <v>83</v>
      </c>
      <c r="AY171" s="16" t="s">
        <v>139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146</v>
      </c>
      <c r="BK171" s="215">
        <f>ROUND(I171*H171,2)</f>
        <v>0</v>
      </c>
      <c r="BL171" s="16" t="s">
        <v>146</v>
      </c>
      <c r="BM171" s="214" t="s">
        <v>220</v>
      </c>
    </row>
    <row r="172" spans="1:65" s="13" customFormat="1" ht="10.199999999999999">
      <c r="B172" s="216"/>
      <c r="C172" s="217"/>
      <c r="D172" s="218" t="s">
        <v>148</v>
      </c>
      <c r="E172" s="219" t="s">
        <v>1</v>
      </c>
      <c r="F172" s="220" t="s">
        <v>221</v>
      </c>
      <c r="G172" s="217"/>
      <c r="H172" s="221">
        <v>234.27199999999999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148</v>
      </c>
      <c r="AU172" s="227" t="s">
        <v>83</v>
      </c>
      <c r="AV172" s="13" t="s">
        <v>83</v>
      </c>
      <c r="AW172" s="13" t="s">
        <v>30</v>
      </c>
      <c r="AX172" s="13" t="s">
        <v>81</v>
      </c>
      <c r="AY172" s="227" t="s">
        <v>139</v>
      </c>
    </row>
    <row r="173" spans="1:65" s="2" customFormat="1" ht="33" customHeight="1">
      <c r="A173" s="33"/>
      <c r="B173" s="34"/>
      <c r="C173" s="203" t="s">
        <v>222</v>
      </c>
      <c r="D173" s="203" t="s">
        <v>141</v>
      </c>
      <c r="E173" s="204" t="s">
        <v>223</v>
      </c>
      <c r="F173" s="205" t="s">
        <v>224</v>
      </c>
      <c r="G173" s="206" t="s">
        <v>144</v>
      </c>
      <c r="H173" s="207">
        <v>573.20000000000005</v>
      </c>
      <c r="I173" s="208"/>
      <c r="J173" s="209">
        <f>ROUND(I173*H173,2)</f>
        <v>0</v>
      </c>
      <c r="K173" s="205" t="s">
        <v>145</v>
      </c>
      <c r="L173" s="38"/>
      <c r="M173" s="210" t="s">
        <v>1</v>
      </c>
      <c r="N173" s="211" t="s">
        <v>40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4" t="s">
        <v>146</v>
      </c>
      <c r="AT173" s="214" t="s">
        <v>141</v>
      </c>
      <c r="AU173" s="214" t="s">
        <v>83</v>
      </c>
      <c r="AY173" s="16" t="s">
        <v>139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146</v>
      </c>
      <c r="BK173" s="215">
        <f>ROUND(I173*H173,2)</f>
        <v>0</v>
      </c>
      <c r="BL173" s="16" t="s">
        <v>146</v>
      </c>
      <c r="BM173" s="214" t="s">
        <v>225</v>
      </c>
    </row>
    <row r="174" spans="1:65" s="13" customFormat="1" ht="10.199999999999999">
      <c r="B174" s="216"/>
      <c r="C174" s="217"/>
      <c r="D174" s="218" t="s">
        <v>148</v>
      </c>
      <c r="E174" s="219" t="s">
        <v>1</v>
      </c>
      <c r="F174" s="220" t="s">
        <v>226</v>
      </c>
      <c r="G174" s="217"/>
      <c r="H174" s="221">
        <v>573.20000000000005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148</v>
      </c>
      <c r="AU174" s="227" t="s">
        <v>83</v>
      </c>
      <c r="AV174" s="13" t="s">
        <v>83</v>
      </c>
      <c r="AW174" s="13" t="s">
        <v>30</v>
      </c>
      <c r="AX174" s="13" t="s">
        <v>81</v>
      </c>
      <c r="AY174" s="227" t="s">
        <v>139</v>
      </c>
    </row>
    <row r="175" spans="1:65" s="2" customFormat="1" ht="33" customHeight="1">
      <c r="A175" s="33"/>
      <c r="B175" s="34"/>
      <c r="C175" s="203" t="s">
        <v>227</v>
      </c>
      <c r="D175" s="203" t="s">
        <v>141</v>
      </c>
      <c r="E175" s="204" t="s">
        <v>228</v>
      </c>
      <c r="F175" s="205" t="s">
        <v>229</v>
      </c>
      <c r="G175" s="206" t="s">
        <v>230</v>
      </c>
      <c r="H175" s="207">
        <v>440.43099999999998</v>
      </c>
      <c r="I175" s="208"/>
      <c r="J175" s="209">
        <f>ROUND(I175*H175,2)</f>
        <v>0</v>
      </c>
      <c r="K175" s="205" t="s">
        <v>145</v>
      </c>
      <c r="L175" s="38"/>
      <c r="M175" s="210" t="s">
        <v>1</v>
      </c>
      <c r="N175" s="211" t="s">
        <v>40</v>
      </c>
      <c r="O175" s="7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4" t="s">
        <v>146</v>
      </c>
      <c r="AT175" s="214" t="s">
        <v>141</v>
      </c>
      <c r="AU175" s="214" t="s">
        <v>83</v>
      </c>
      <c r="AY175" s="16" t="s">
        <v>139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146</v>
      </c>
      <c r="BK175" s="215">
        <f>ROUND(I175*H175,2)</f>
        <v>0</v>
      </c>
      <c r="BL175" s="16" t="s">
        <v>146</v>
      </c>
      <c r="BM175" s="214" t="s">
        <v>231</v>
      </c>
    </row>
    <row r="176" spans="1:65" s="13" customFormat="1" ht="10.199999999999999">
      <c r="B176" s="216"/>
      <c r="C176" s="217"/>
      <c r="D176" s="218" t="s">
        <v>148</v>
      </c>
      <c r="E176" s="219" t="s">
        <v>1</v>
      </c>
      <c r="F176" s="220" t="s">
        <v>232</v>
      </c>
      <c r="G176" s="217"/>
      <c r="H176" s="221">
        <v>440.43099999999998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148</v>
      </c>
      <c r="AU176" s="227" t="s">
        <v>83</v>
      </c>
      <c r="AV176" s="13" t="s">
        <v>83</v>
      </c>
      <c r="AW176" s="13" t="s">
        <v>30</v>
      </c>
      <c r="AX176" s="13" t="s">
        <v>81</v>
      </c>
      <c r="AY176" s="227" t="s">
        <v>139</v>
      </c>
    </row>
    <row r="177" spans="1:65" s="2" customFormat="1" ht="33" customHeight="1">
      <c r="A177" s="33"/>
      <c r="B177" s="34"/>
      <c r="C177" s="203" t="s">
        <v>233</v>
      </c>
      <c r="D177" s="203" t="s">
        <v>141</v>
      </c>
      <c r="E177" s="204" t="s">
        <v>234</v>
      </c>
      <c r="F177" s="205" t="s">
        <v>235</v>
      </c>
      <c r="G177" s="206" t="s">
        <v>167</v>
      </c>
      <c r="H177" s="207">
        <v>52.847999999999999</v>
      </c>
      <c r="I177" s="208"/>
      <c r="J177" s="209">
        <f>ROUND(I177*H177,2)</f>
        <v>0</v>
      </c>
      <c r="K177" s="205" t="s">
        <v>145</v>
      </c>
      <c r="L177" s="38"/>
      <c r="M177" s="210" t="s">
        <v>1</v>
      </c>
      <c r="N177" s="211" t="s">
        <v>40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146</v>
      </c>
      <c r="AT177" s="214" t="s">
        <v>141</v>
      </c>
      <c r="AU177" s="214" t="s">
        <v>83</v>
      </c>
      <c r="AY177" s="16" t="s">
        <v>139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146</v>
      </c>
      <c r="BK177" s="215">
        <f>ROUND(I177*H177,2)</f>
        <v>0</v>
      </c>
      <c r="BL177" s="16" t="s">
        <v>146</v>
      </c>
      <c r="BM177" s="214" t="s">
        <v>236</v>
      </c>
    </row>
    <row r="178" spans="1:65" s="13" customFormat="1" ht="10.199999999999999">
      <c r="B178" s="216"/>
      <c r="C178" s="217"/>
      <c r="D178" s="218" t="s">
        <v>148</v>
      </c>
      <c r="E178" s="219" t="s">
        <v>1</v>
      </c>
      <c r="F178" s="220" t="s">
        <v>237</v>
      </c>
      <c r="G178" s="217"/>
      <c r="H178" s="221">
        <v>52.847999999999999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148</v>
      </c>
      <c r="AU178" s="227" t="s">
        <v>83</v>
      </c>
      <c r="AV178" s="13" t="s">
        <v>83</v>
      </c>
      <c r="AW178" s="13" t="s">
        <v>30</v>
      </c>
      <c r="AX178" s="13" t="s">
        <v>81</v>
      </c>
      <c r="AY178" s="227" t="s">
        <v>139</v>
      </c>
    </row>
    <row r="179" spans="1:65" s="2" customFormat="1" ht="55.5" customHeight="1">
      <c r="A179" s="33"/>
      <c r="B179" s="34"/>
      <c r="C179" s="203" t="s">
        <v>238</v>
      </c>
      <c r="D179" s="203" t="s">
        <v>141</v>
      </c>
      <c r="E179" s="204" t="s">
        <v>239</v>
      </c>
      <c r="F179" s="205" t="s">
        <v>240</v>
      </c>
      <c r="G179" s="206" t="s">
        <v>167</v>
      </c>
      <c r="H179" s="207">
        <v>4.992</v>
      </c>
      <c r="I179" s="208"/>
      <c r="J179" s="209">
        <f>ROUND(I179*H179,2)</f>
        <v>0</v>
      </c>
      <c r="K179" s="205" t="s">
        <v>145</v>
      </c>
      <c r="L179" s="38"/>
      <c r="M179" s="210" t="s">
        <v>1</v>
      </c>
      <c r="N179" s="211" t="s">
        <v>40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4" t="s">
        <v>146</v>
      </c>
      <c r="AT179" s="214" t="s">
        <v>141</v>
      </c>
      <c r="AU179" s="214" t="s">
        <v>83</v>
      </c>
      <c r="AY179" s="16" t="s">
        <v>139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146</v>
      </c>
      <c r="BK179" s="215">
        <f>ROUND(I179*H179,2)</f>
        <v>0</v>
      </c>
      <c r="BL179" s="16" t="s">
        <v>146</v>
      </c>
      <c r="BM179" s="214" t="s">
        <v>241</v>
      </c>
    </row>
    <row r="180" spans="1:65" s="13" customFormat="1" ht="10.199999999999999">
      <c r="B180" s="216"/>
      <c r="C180" s="217"/>
      <c r="D180" s="218" t="s">
        <v>148</v>
      </c>
      <c r="E180" s="219" t="s">
        <v>1</v>
      </c>
      <c r="F180" s="220" t="s">
        <v>242</v>
      </c>
      <c r="G180" s="217"/>
      <c r="H180" s="221">
        <v>4.992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148</v>
      </c>
      <c r="AU180" s="227" t="s">
        <v>83</v>
      </c>
      <c r="AV180" s="13" t="s">
        <v>83</v>
      </c>
      <c r="AW180" s="13" t="s">
        <v>30</v>
      </c>
      <c r="AX180" s="13" t="s">
        <v>81</v>
      </c>
      <c r="AY180" s="227" t="s">
        <v>139</v>
      </c>
    </row>
    <row r="181" spans="1:65" s="2" customFormat="1" ht="16.5" customHeight="1">
      <c r="A181" s="33"/>
      <c r="B181" s="34"/>
      <c r="C181" s="228" t="s">
        <v>7</v>
      </c>
      <c r="D181" s="228" t="s">
        <v>243</v>
      </c>
      <c r="E181" s="229" t="s">
        <v>244</v>
      </c>
      <c r="F181" s="230" t="s">
        <v>245</v>
      </c>
      <c r="G181" s="231" t="s">
        <v>230</v>
      </c>
      <c r="H181" s="232">
        <v>8.8859999999999992</v>
      </c>
      <c r="I181" s="233"/>
      <c r="J181" s="234">
        <f>ROUND(I181*H181,2)</f>
        <v>0</v>
      </c>
      <c r="K181" s="230" t="s">
        <v>145</v>
      </c>
      <c r="L181" s="235"/>
      <c r="M181" s="236" t="s">
        <v>1</v>
      </c>
      <c r="N181" s="237" t="s">
        <v>40</v>
      </c>
      <c r="O181" s="71"/>
      <c r="P181" s="212">
        <f>O181*H181</f>
        <v>0</v>
      </c>
      <c r="Q181" s="212">
        <v>1</v>
      </c>
      <c r="R181" s="212">
        <f>Q181*H181</f>
        <v>8.8859999999999992</v>
      </c>
      <c r="S181" s="212">
        <v>0</v>
      </c>
      <c r="T181" s="21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4" t="s">
        <v>180</v>
      </c>
      <c r="AT181" s="214" t="s">
        <v>243</v>
      </c>
      <c r="AU181" s="214" t="s">
        <v>83</v>
      </c>
      <c r="AY181" s="16" t="s">
        <v>139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146</v>
      </c>
      <c r="BK181" s="215">
        <f>ROUND(I181*H181,2)</f>
        <v>0</v>
      </c>
      <c r="BL181" s="16" t="s">
        <v>146</v>
      </c>
      <c r="BM181" s="214" t="s">
        <v>246</v>
      </c>
    </row>
    <row r="182" spans="1:65" s="13" customFormat="1" ht="10.199999999999999">
      <c r="B182" s="216"/>
      <c r="C182" s="217"/>
      <c r="D182" s="218" t="s">
        <v>148</v>
      </c>
      <c r="E182" s="219" t="s">
        <v>1</v>
      </c>
      <c r="F182" s="220" t="s">
        <v>247</v>
      </c>
      <c r="G182" s="217"/>
      <c r="H182" s="221">
        <v>8.8859999999999992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148</v>
      </c>
      <c r="AU182" s="227" t="s">
        <v>83</v>
      </c>
      <c r="AV182" s="13" t="s">
        <v>83</v>
      </c>
      <c r="AW182" s="13" t="s">
        <v>30</v>
      </c>
      <c r="AX182" s="13" t="s">
        <v>81</v>
      </c>
      <c r="AY182" s="227" t="s">
        <v>139</v>
      </c>
    </row>
    <row r="183" spans="1:65" s="2" customFormat="1" ht="21.75" customHeight="1">
      <c r="A183" s="33"/>
      <c r="B183" s="34"/>
      <c r="C183" s="203" t="s">
        <v>248</v>
      </c>
      <c r="D183" s="203" t="s">
        <v>141</v>
      </c>
      <c r="E183" s="204" t="s">
        <v>249</v>
      </c>
      <c r="F183" s="205" t="s">
        <v>250</v>
      </c>
      <c r="G183" s="206" t="s">
        <v>144</v>
      </c>
      <c r="H183" s="207">
        <v>33.36</v>
      </c>
      <c r="I183" s="208"/>
      <c r="J183" s="209">
        <f>ROUND(I183*H183,2)</f>
        <v>0</v>
      </c>
      <c r="K183" s="205" t="s">
        <v>145</v>
      </c>
      <c r="L183" s="38"/>
      <c r="M183" s="210" t="s">
        <v>1</v>
      </c>
      <c r="N183" s="211" t="s">
        <v>40</v>
      </c>
      <c r="O183" s="7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4" t="s">
        <v>146</v>
      </c>
      <c r="AT183" s="214" t="s">
        <v>141</v>
      </c>
      <c r="AU183" s="214" t="s">
        <v>83</v>
      </c>
      <c r="AY183" s="16" t="s">
        <v>139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146</v>
      </c>
      <c r="BK183" s="215">
        <f>ROUND(I183*H183,2)</f>
        <v>0</v>
      </c>
      <c r="BL183" s="16" t="s">
        <v>146</v>
      </c>
      <c r="BM183" s="214" t="s">
        <v>251</v>
      </c>
    </row>
    <row r="184" spans="1:65" s="13" customFormat="1" ht="10.199999999999999">
      <c r="B184" s="216"/>
      <c r="C184" s="217"/>
      <c r="D184" s="218" t="s">
        <v>148</v>
      </c>
      <c r="E184" s="219" t="s">
        <v>1</v>
      </c>
      <c r="F184" s="220" t="s">
        <v>252</v>
      </c>
      <c r="G184" s="217"/>
      <c r="H184" s="221">
        <v>33.36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148</v>
      </c>
      <c r="AU184" s="227" t="s">
        <v>83</v>
      </c>
      <c r="AV184" s="13" t="s">
        <v>83</v>
      </c>
      <c r="AW184" s="13" t="s">
        <v>30</v>
      </c>
      <c r="AX184" s="13" t="s">
        <v>81</v>
      </c>
      <c r="AY184" s="227" t="s">
        <v>139</v>
      </c>
    </row>
    <row r="185" spans="1:65" s="2" customFormat="1" ht="21.75" customHeight="1">
      <c r="A185" s="33"/>
      <c r="B185" s="34"/>
      <c r="C185" s="228" t="s">
        <v>253</v>
      </c>
      <c r="D185" s="228" t="s">
        <v>243</v>
      </c>
      <c r="E185" s="229" t="s">
        <v>254</v>
      </c>
      <c r="F185" s="230" t="s">
        <v>255</v>
      </c>
      <c r="G185" s="231" t="s">
        <v>144</v>
      </c>
      <c r="H185" s="232">
        <v>33.36</v>
      </c>
      <c r="I185" s="233"/>
      <c r="J185" s="234">
        <f>ROUND(I185*H185,2)</f>
        <v>0</v>
      </c>
      <c r="K185" s="230" t="s">
        <v>145</v>
      </c>
      <c r="L185" s="235"/>
      <c r="M185" s="236" t="s">
        <v>1</v>
      </c>
      <c r="N185" s="237" t="s">
        <v>40</v>
      </c>
      <c r="O185" s="71"/>
      <c r="P185" s="212">
        <f>O185*H185</f>
        <v>0</v>
      </c>
      <c r="Q185" s="212">
        <v>5.9999999999999995E-4</v>
      </c>
      <c r="R185" s="212">
        <f>Q185*H185</f>
        <v>2.0015999999999999E-2</v>
      </c>
      <c r="S185" s="212">
        <v>0</v>
      </c>
      <c r="T185" s="21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4" t="s">
        <v>180</v>
      </c>
      <c r="AT185" s="214" t="s">
        <v>243</v>
      </c>
      <c r="AU185" s="214" t="s">
        <v>83</v>
      </c>
      <c r="AY185" s="16" t="s">
        <v>139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146</v>
      </c>
      <c r="BK185" s="215">
        <f>ROUND(I185*H185,2)</f>
        <v>0</v>
      </c>
      <c r="BL185" s="16" t="s">
        <v>146</v>
      </c>
      <c r="BM185" s="214" t="s">
        <v>256</v>
      </c>
    </row>
    <row r="186" spans="1:65" s="2" customFormat="1" ht="21.75" customHeight="1">
      <c r="A186" s="33"/>
      <c r="B186" s="34"/>
      <c r="C186" s="203" t="s">
        <v>257</v>
      </c>
      <c r="D186" s="203" t="s">
        <v>141</v>
      </c>
      <c r="E186" s="204" t="s">
        <v>258</v>
      </c>
      <c r="F186" s="205" t="s">
        <v>259</v>
      </c>
      <c r="G186" s="206" t="s">
        <v>144</v>
      </c>
      <c r="H186" s="207">
        <v>33.36</v>
      </c>
      <c r="I186" s="208"/>
      <c r="J186" s="209">
        <f>ROUND(I186*H186,2)</f>
        <v>0</v>
      </c>
      <c r="K186" s="205" t="s">
        <v>145</v>
      </c>
      <c r="L186" s="38"/>
      <c r="M186" s="210" t="s">
        <v>1</v>
      </c>
      <c r="N186" s="211" t="s">
        <v>40</v>
      </c>
      <c r="O186" s="71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4" t="s">
        <v>146</v>
      </c>
      <c r="AT186" s="214" t="s">
        <v>141</v>
      </c>
      <c r="AU186" s="214" t="s">
        <v>83</v>
      </c>
      <c r="AY186" s="16" t="s">
        <v>139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146</v>
      </c>
      <c r="BK186" s="215">
        <f>ROUND(I186*H186,2)</f>
        <v>0</v>
      </c>
      <c r="BL186" s="16" t="s">
        <v>146</v>
      </c>
      <c r="BM186" s="214" t="s">
        <v>260</v>
      </c>
    </row>
    <row r="187" spans="1:65" s="2" customFormat="1" ht="16.5" customHeight="1">
      <c r="A187" s="33"/>
      <c r="B187" s="34"/>
      <c r="C187" s="228" t="s">
        <v>261</v>
      </c>
      <c r="D187" s="228" t="s">
        <v>243</v>
      </c>
      <c r="E187" s="229" t="s">
        <v>262</v>
      </c>
      <c r="F187" s="230" t="s">
        <v>263</v>
      </c>
      <c r="G187" s="231" t="s">
        <v>167</v>
      </c>
      <c r="H187" s="232">
        <v>0.76600000000000001</v>
      </c>
      <c r="I187" s="233"/>
      <c r="J187" s="234">
        <f>ROUND(I187*H187,2)</f>
        <v>0</v>
      </c>
      <c r="K187" s="230" t="s">
        <v>145</v>
      </c>
      <c r="L187" s="235"/>
      <c r="M187" s="236" t="s">
        <v>1</v>
      </c>
      <c r="N187" s="237" t="s">
        <v>40</v>
      </c>
      <c r="O187" s="71"/>
      <c r="P187" s="212">
        <f>O187*H187</f>
        <v>0</v>
      </c>
      <c r="Q187" s="212">
        <v>0.2</v>
      </c>
      <c r="R187" s="212">
        <f>Q187*H187</f>
        <v>0.1532</v>
      </c>
      <c r="S187" s="212">
        <v>0</v>
      </c>
      <c r="T187" s="213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4" t="s">
        <v>180</v>
      </c>
      <c r="AT187" s="214" t="s">
        <v>243</v>
      </c>
      <c r="AU187" s="214" t="s">
        <v>83</v>
      </c>
      <c r="AY187" s="16" t="s">
        <v>139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146</v>
      </c>
      <c r="BK187" s="215">
        <f>ROUND(I187*H187,2)</f>
        <v>0</v>
      </c>
      <c r="BL187" s="16" t="s">
        <v>146</v>
      </c>
      <c r="BM187" s="214" t="s">
        <v>264</v>
      </c>
    </row>
    <row r="188" spans="1:65" s="13" customFormat="1" ht="10.199999999999999">
      <c r="B188" s="216"/>
      <c r="C188" s="217"/>
      <c r="D188" s="218" t="s">
        <v>148</v>
      </c>
      <c r="E188" s="219" t="s">
        <v>1</v>
      </c>
      <c r="F188" s="220" t="s">
        <v>265</v>
      </c>
      <c r="G188" s="217"/>
      <c r="H188" s="221">
        <v>5.0039999999999996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148</v>
      </c>
      <c r="AU188" s="227" t="s">
        <v>83</v>
      </c>
      <c r="AV188" s="13" t="s">
        <v>83</v>
      </c>
      <c r="AW188" s="13" t="s">
        <v>30</v>
      </c>
      <c r="AX188" s="13" t="s">
        <v>73</v>
      </c>
      <c r="AY188" s="227" t="s">
        <v>139</v>
      </c>
    </row>
    <row r="189" spans="1:65" s="13" customFormat="1" ht="10.199999999999999">
      <c r="B189" s="216"/>
      <c r="C189" s="217"/>
      <c r="D189" s="218" t="s">
        <v>148</v>
      </c>
      <c r="E189" s="219" t="s">
        <v>1</v>
      </c>
      <c r="F189" s="220" t="s">
        <v>266</v>
      </c>
      <c r="G189" s="217"/>
      <c r="H189" s="221">
        <v>0.76600000000000001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148</v>
      </c>
      <c r="AU189" s="227" t="s">
        <v>83</v>
      </c>
      <c r="AV189" s="13" t="s">
        <v>83</v>
      </c>
      <c r="AW189" s="13" t="s">
        <v>30</v>
      </c>
      <c r="AX189" s="13" t="s">
        <v>81</v>
      </c>
      <c r="AY189" s="227" t="s">
        <v>139</v>
      </c>
    </row>
    <row r="190" spans="1:65" s="12" customFormat="1" ht="22.8" customHeight="1">
      <c r="B190" s="187"/>
      <c r="C190" s="188"/>
      <c r="D190" s="189" t="s">
        <v>72</v>
      </c>
      <c r="E190" s="201" t="s">
        <v>154</v>
      </c>
      <c r="F190" s="201" t="s">
        <v>267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SUM(P191:P212)</f>
        <v>0</v>
      </c>
      <c r="Q190" s="195"/>
      <c r="R190" s="196">
        <f>SUM(R191:R212)</f>
        <v>5.2349160000000001</v>
      </c>
      <c r="S190" s="195"/>
      <c r="T190" s="197">
        <f>SUM(T191:T212)</f>
        <v>2.34E-4</v>
      </c>
      <c r="AR190" s="198" t="s">
        <v>81</v>
      </c>
      <c r="AT190" s="199" t="s">
        <v>72</v>
      </c>
      <c r="AU190" s="199" t="s">
        <v>81</v>
      </c>
      <c r="AY190" s="198" t="s">
        <v>139</v>
      </c>
      <c r="BK190" s="200">
        <f>SUM(BK191:BK212)</f>
        <v>0</v>
      </c>
    </row>
    <row r="191" spans="1:65" s="2" customFormat="1" ht="33" customHeight="1">
      <c r="A191" s="33"/>
      <c r="B191" s="34"/>
      <c r="C191" s="203" t="s">
        <v>268</v>
      </c>
      <c r="D191" s="203" t="s">
        <v>141</v>
      </c>
      <c r="E191" s="204" t="s">
        <v>269</v>
      </c>
      <c r="F191" s="205" t="s">
        <v>270</v>
      </c>
      <c r="G191" s="206" t="s">
        <v>157</v>
      </c>
      <c r="H191" s="207">
        <v>23.4</v>
      </c>
      <c r="I191" s="208"/>
      <c r="J191" s="209">
        <f>ROUND(I191*H191,2)</f>
        <v>0</v>
      </c>
      <c r="K191" s="205" t="s">
        <v>145</v>
      </c>
      <c r="L191" s="38"/>
      <c r="M191" s="210" t="s">
        <v>1</v>
      </c>
      <c r="N191" s="211" t="s">
        <v>40</v>
      </c>
      <c r="O191" s="71"/>
      <c r="P191" s="212">
        <f>O191*H191</f>
        <v>0</v>
      </c>
      <c r="Q191" s="212">
        <v>1.1900000000000001E-3</v>
      </c>
      <c r="R191" s="212">
        <f>Q191*H191</f>
        <v>2.7845999999999999E-2</v>
      </c>
      <c r="S191" s="212">
        <v>1.0000000000000001E-5</v>
      </c>
      <c r="T191" s="213">
        <f>S191*H191</f>
        <v>2.34E-4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4" t="s">
        <v>146</v>
      </c>
      <c r="AT191" s="214" t="s">
        <v>141</v>
      </c>
      <c r="AU191" s="214" t="s">
        <v>83</v>
      </c>
      <c r="AY191" s="16" t="s">
        <v>139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146</v>
      </c>
      <c r="BK191" s="215">
        <f>ROUND(I191*H191,2)</f>
        <v>0</v>
      </c>
      <c r="BL191" s="16" t="s">
        <v>146</v>
      </c>
      <c r="BM191" s="214" t="s">
        <v>271</v>
      </c>
    </row>
    <row r="192" spans="1:65" s="13" customFormat="1" ht="10.199999999999999">
      <c r="B192" s="216"/>
      <c r="C192" s="217"/>
      <c r="D192" s="218" t="s">
        <v>148</v>
      </c>
      <c r="E192" s="219" t="s">
        <v>1</v>
      </c>
      <c r="F192" s="220" t="s">
        <v>272</v>
      </c>
      <c r="G192" s="217"/>
      <c r="H192" s="221">
        <v>23.4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148</v>
      </c>
      <c r="AU192" s="227" t="s">
        <v>83</v>
      </c>
      <c r="AV192" s="13" t="s">
        <v>83</v>
      </c>
      <c r="AW192" s="13" t="s">
        <v>30</v>
      </c>
      <c r="AX192" s="13" t="s">
        <v>81</v>
      </c>
      <c r="AY192" s="227" t="s">
        <v>139</v>
      </c>
    </row>
    <row r="193" spans="1:65" s="2" customFormat="1" ht="21.75" customHeight="1">
      <c r="A193" s="33"/>
      <c r="B193" s="34"/>
      <c r="C193" s="203" t="s">
        <v>273</v>
      </c>
      <c r="D193" s="203" t="s">
        <v>141</v>
      </c>
      <c r="E193" s="204" t="s">
        <v>274</v>
      </c>
      <c r="F193" s="205" t="s">
        <v>275</v>
      </c>
      <c r="G193" s="206" t="s">
        <v>276</v>
      </c>
      <c r="H193" s="207">
        <v>5</v>
      </c>
      <c r="I193" s="208"/>
      <c r="J193" s="209">
        <f>ROUND(I193*H193,2)</f>
        <v>0</v>
      </c>
      <c r="K193" s="205" t="s">
        <v>145</v>
      </c>
      <c r="L193" s="38"/>
      <c r="M193" s="210" t="s">
        <v>1</v>
      </c>
      <c r="N193" s="211" t="s">
        <v>40</v>
      </c>
      <c r="O193" s="71"/>
      <c r="P193" s="212">
        <f>O193*H193</f>
        <v>0</v>
      </c>
      <c r="Q193" s="212">
        <v>0.36435000000000001</v>
      </c>
      <c r="R193" s="212">
        <f>Q193*H193</f>
        <v>1.82175</v>
      </c>
      <c r="S193" s="212">
        <v>0</v>
      </c>
      <c r="T193" s="213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4" t="s">
        <v>146</v>
      </c>
      <c r="AT193" s="214" t="s">
        <v>141</v>
      </c>
      <c r="AU193" s="214" t="s">
        <v>83</v>
      </c>
      <c r="AY193" s="16" t="s">
        <v>139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146</v>
      </c>
      <c r="BK193" s="215">
        <f>ROUND(I193*H193,2)</f>
        <v>0</v>
      </c>
      <c r="BL193" s="16" t="s">
        <v>146</v>
      </c>
      <c r="BM193" s="214" t="s">
        <v>277</v>
      </c>
    </row>
    <row r="194" spans="1:65" s="13" customFormat="1" ht="10.199999999999999">
      <c r="B194" s="216"/>
      <c r="C194" s="217"/>
      <c r="D194" s="218" t="s">
        <v>148</v>
      </c>
      <c r="E194" s="219" t="s">
        <v>1</v>
      </c>
      <c r="F194" s="220" t="s">
        <v>164</v>
      </c>
      <c r="G194" s="217"/>
      <c r="H194" s="221">
        <v>5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148</v>
      </c>
      <c r="AU194" s="227" t="s">
        <v>83</v>
      </c>
      <c r="AV194" s="13" t="s">
        <v>83</v>
      </c>
      <c r="AW194" s="13" t="s">
        <v>30</v>
      </c>
      <c r="AX194" s="13" t="s">
        <v>81</v>
      </c>
      <c r="AY194" s="227" t="s">
        <v>139</v>
      </c>
    </row>
    <row r="195" spans="1:65" s="2" customFormat="1" ht="21.75" customHeight="1">
      <c r="A195" s="33"/>
      <c r="B195" s="34"/>
      <c r="C195" s="228" t="s">
        <v>278</v>
      </c>
      <c r="D195" s="228" t="s">
        <v>243</v>
      </c>
      <c r="E195" s="229" t="s">
        <v>279</v>
      </c>
      <c r="F195" s="230" t="s">
        <v>280</v>
      </c>
      <c r="G195" s="231" t="s">
        <v>276</v>
      </c>
      <c r="H195" s="232">
        <v>5</v>
      </c>
      <c r="I195" s="233"/>
      <c r="J195" s="234">
        <f>ROUND(I195*H195,2)</f>
        <v>0</v>
      </c>
      <c r="K195" s="230" t="s">
        <v>145</v>
      </c>
      <c r="L195" s="235"/>
      <c r="M195" s="236" t="s">
        <v>1</v>
      </c>
      <c r="N195" s="237" t="s">
        <v>40</v>
      </c>
      <c r="O195" s="7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4" t="s">
        <v>180</v>
      </c>
      <c r="AT195" s="214" t="s">
        <v>243</v>
      </c>
      <c r="AU195" s="214" t="s">
        <v>83</v>
      </c>
      <c r="AY195" s="16" t="s">
        <v>139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146</v>
      </c>
      <c r="BK195" s="215">
        <f>ROUND(I195*H195,2)</f>
        <v>0</v>
      </c>
      <c r="BL195" s="16" t="s">
        <v>146</v>
      </c>
      <c r="BM195" s="214" t="s">
        <v>281</v>
      </c>
    </row>
    <row r="196" spans="1:65" s="2" customFormat="1" ht="33" customHeight="1">
      <c r="A196" s="33"/>
      <c r="B196" s="34"/>
      <c r="C196" s="203" t="s">
        <v>282</v>
      </c>
      <c r="D196" s="203" t="s">
        <v>141</v>
      </c>
      <c r="E196" s="204" t="s">
        <v>283</v>
      </c>
      <c r="F196" s="205" t="s">
        <v>284</v>
      </c>
      <c r="G196" s="206" t="s">
        <v>276</v>
      </c>
      <c r="H196" s="207">
        <v>8</v>
      </c>
      <c r="I196" s="208"/>
      <c r="J196" s="209">
        <f>ROUND(I196*H196,2)</f>
        <v>0</v>
      </c>
      <c r="K196" s="205" t="s">
        <v>145</v>
      </c>
      <c r="L196" s="38"/>
      <c r="M196" s="210" t="s">
        <v>1</v>
      </c>
      <c r="N196" s="211" t="s">
        <v>40</v>
      </c>
      <c r="O196" s="71"/>
      <c r="P196" s="212">
        <f>O196*H196</f>
        <v>0</v>
      </c>
      <c r="Q196" s="212">
        <v>0.17488999999999999</v>
      </c>
      <c r="R196" s="212">
        <f>Q196*H196</f>
        <v>1.3991199999999999</v>
      </c>
      <c r="S196" s="212">
        <v>0</v>
      </c>
      <c r="T196" s="21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4" t="s">
        <v>146</v>
      </c>
      <c r="AT196" s="214" t="s">
        <v>141</v>
      </c>
      <c r="AU196" s="214" t="s">
        <v>83</v>
      </c>
      <c r="AY196" s="16" t="s">
        <v>139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146</v>
      </c>
      <c r="BK196" s="215">
        <f>ROUND(I196*H196,2)</f>
        <v>0</v>
      </c>
      <c r="BL196" s="16" t="s">
        <v>146</v>
      </c>
      <c r="BM196" s="214" t="s">
        <v>285</v>
      </c>
    </row>
    <row r="197" spans="1:65" s="13" customFormat="1" ht="10.199999999999999">
      <c r="B197" s="216"/>
      <c r="C197" s="217"/>
      <c r="D197" s="218" t="s">
        <v>148</v>
      </c>
      <c r="E197" s="219" t="s">
        <v>1</v>
      </c>
      <c r="F197" s="220" t="s">
        <v>286</v>
      </c>
      <c r="G197" s="217"/>
      <c r="H197" s="221">
        <v>8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148</v>
      </c>
      <c r="AU197" s="227" t="s">
        <v>83</v>
      </c>
      <c r="AV197" s="13" t="s">
        <v>83</v>
      </c>
      <c r="AW197" s="13" t="s">
        <v>30</v>
      </c>
      <c r="AX197" s="13" t="s">
        <v>81</v>
      </c>
      <c r="AY197" s="227" t="s">
        <v>139</v>
      </c>
    </row>
    <row r="198" spans="1:65" s="2" customFormat="1" ht="21.75" customHeight="1">
      <c r="A198" s="33"/>
      <c r="B198" s="34"/>
      <c r="C198" s="228" t="s">
        <v>287</v>
      </c>
      <c r="D198" s="228" t="s">
        <v>243</v>
      </c>
      <c r="E198" s="229" t="s">
        <v>288</v>
      </c>
      <c r="F198" s="230" t="s">
        <v>289</v>
      </c>
      <c r="G198" s="231" t="s">
        <v>276</v>
      </c>
      <c r="H198" s="232">
        <v>5</v>
      </c>
      <c r="I198" s="233"/>
      <c r="J198" s="234">
        <f>ROUND(I198*H198,2)</f>
        <v>0</v>
      </c>
      <c r="K198" s="230" t="s">
        <v>145</v>
      </c>
      <c r="L198" s="235"/>
      <c r="M198" s="236" t="s">
        <v>1</v>
      </c>
      <c r="N198" s="237" t="s">
        <v>40</v>
      </c>
      <c r="O198" s="71"/>
      <c r="P198" s="212">
        <f>O198*H198</f>
        <v>0</v>
      </c>
      <c r="Q198" s="212">
        <v>4.7000000000000002E-3</v>
      </c>
      <c r="R198" s="212">
        <f>Q198*H198</f>
        <v>2.35E-2</v>
      </c>
      <c r="S198" s="212">
        <v>0</v>
      </c>
      <c r="T198" s="21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4" t="s">
        <v>180</v>
      </c>
      <c r="AT198" s="214" t="s">
        <v>243</v>
      </c>
      <c r="AU198" s="214" t="s">
        <v>83</v>
      </c>
      <c r="AY198" s="16" t="s">
        <v>139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146</v>
      </c>
      <c r="BK198" s="215">
        <f>ROUND(I198*H198,2)</f>
        <v>0</v>
      </c>
      <c r="BL198" s="16" t="s">
        <v>146</v>
      </c>
      <c r="BM198" s="214" t="s">
        <v>290</v>
      </c>
    </row>
    <row r="199" spans="1:65" s="13" customFormat="1" ht="10.199999999999999">
      <c r="B199" s="216"/>
      <c r="C199" s="217"/>
      <c r="D199" s="218" t="s">
        <v>148</v>
      </c>
      <c r="E199" s="219" t="s">
        <v>1</v>
      </c>
      <c r="F199" s="220" t="s">
        <v>291</v>
      </c>
      <c r="G199" s="217"/>
      <c r="H199" s="221">
        <v>5</v>
      </c>
      <c r="I199" s="222"/>
      <c r="J199" s="217"/>
      <c r="K199" s="217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148</v>
      </c>
      <c r="AU199" s="227" t="s">
        <v>83</v>
      </c>
      <c r="AV199" s="13" t="s">
        <v>83</v>
      </c>
      <c r="AW199" s="13" t="s">
        <v>30</v>
      </c>
      <c r="AX199" s="13" t="s">
        <v>81</v>
      </c>
      <c r="AY199" s="227" t="s">
        <v>139</v>
      </c>
    </row>
    <row r="200" spans="1:65" s="2" customFormat="1" ht="21.75" customHeight="1">
      <c r="A200" s="33"/>
      <c r="B200" s="34"/>
      <c r="C200" s="228" t="s">
        <v>292</v>
      </c>
      <c r="D200" s="228" t="s">
        <v>243</v>
      </c>
      <c r="E200" s="229" t="s">
        <v>293</v>
      </c>
      <c r="F200" s="230" t="s">
        <v>294</v>
      </c>
      <c r="G200" s="231" t="s">
        <v>276</v>
      </c>
      <c r="H200" s="232">
        <v>3</v>
      </c>
      <c r="I200" s="233"/>
      <c r="J200" s="234">
        <f>ROUND(I200*H200,2)</f>
        <v>0</v>
      </c>
      <c r="K200" s="230" t="s">
        <v>145</v>
      </c>
      <c r="L200" s="235"/>
      <c r="M200" s="236" t="s">
        <v>1</v>
      </c>
      <c r="N200" s="237" t="s">
        <v>40</v>
      </c>
      <c r="O200" s="71"/>
      <c r="P200" s="212">
        <f>O200*H200</f>
        <v>0</v>
      </c>
      <c r="Q200" s="212">
        <v>7.1000000000000004E-3</v>
      </c>
      <c r="R200" s="212">
        <f>Q200*H200</f>
        <v>2.1299999999999999E-2</v>
      </c>
      <c r="S200" s="212">
        <v>0</v>
      </c>
      <c r="T200" s="213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4" t="s">
        <v>180</v>
      </c>
      <c r="AT200" s="214" t="s">
        <v>243</v>
      </c>
      <c r="AU200" s="214" t="s">
        <v>83</v>
      </c>
      <c r="AY200" s="16" t="s">
        <v>139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146</v>
      </c>
      <c r="BK200" s="215">
        <f>ROUND(I200*H200,2)</f>
        <v>0</v>
      </c>
      <c r="BL200" s="16" t="s">
        <v>146</v>
      </c>
      <c r="BM200" s="214" t="s">
        <v>295</v>
      </c>
    </row>
    <row r="201" spans="1:65" s="13" customFormat="1" ht="10.199999999999999">
      <c r="B201" s="216"/>
      <c r="C201" s="217"/>
      <c r="D201" s="218" t="s">
        <v>148</v>
      </c>
      <c r="E201" s="219" t="s">
        <v>1</v>
      </c>
      <c r="F201" s="220" t="s">
        <v>154</v>
      </c>
      <c r="G201" s="217"/>
      <c r="H201" s="221">
        <v>3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148</v>
      </c>
      <c r="AU201" s="227" t="s">
        <v>83</v>
      </c>
      <c r="AV201" s="13" t="s">
        <v>83</v>
      </c>
      <c r="AW201" s="13" t="s">
        <v>30</v>
      </c>
      <c r="AX201" s="13" t="s">
        <v>81</v>
      </c>
      <c r="AY201" s="227" t="s">
        <v>139</v>
      </c>
    </row>
    <row r="202" spans="1:65" s="2" customFormat="1" ht="21.75" customHeight="1">
      <c r="A202" s="33"/>
      <c r="B202" s="34"/>
      <c r="C202" s="203" t="s">
        <v>296</v>
      </c>
      <c r="D202" s="203" t="s">
        <v>141</v>
      </c>
      <c r="E202" s="204" t="s">
        <v>297</v>
      </c>
      <c r="F202" s="205" t="s">
        <v>298</v>
      </c>
      <c r="G202" s="206" t="s">
        <v>276</v>
      </c>
      <c r="H202" s="207">
        <v>1</v>
      </c>
      <c r="I202" s="208"/>
      <c r="J202" s="209">
        <f>ROUND(I202*H202,2)</f>
        <v>0</v>
      </c>
      <c r="K202" s="205" t="s">
        <v>145</v>
      </c>
      <c r="L202" s="38"/>
      <c r="M202" s="210" t="s">
        <v>1</v>
      </c>
      <c r="N202" s="211" t="s">
        <v>40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4" t="s">
        <v>146</v>
      </c>
      <c r="AT202" s="214" t="s">
        <v>141</v>
      </c>
      <c r="AU202" s="214" t="s">
        <v>83</v>
      </c>
      <c r="AY202" s="16" t="s">
        <v>139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146</v>
      </c>
      <c r="BK202" s="215">
        <f>ROUND(I202*H202,2)</f>
        <v>0</v>
      </c>
      <c r="BL202" s="16" t="s">
        <v>146</v>
      </c>
      <c r="BM202" s="214" t="s">
        <v>299</v>
      </c>
    </row>
    <row r="203" spans="1:65" s="13" customFormat="1" ht="10.199999999999999">
      <c r="B203" s="216"/>
      <c r="C203" s="217"/>
      <c r="D203" s="218" t="s">
        <v>148</v>
      </c>
      <c r="E203" s="219" t="s">
        <v>1</v>
      </c>
      <c r="F203" s="220" t="s">
        <v>81</v>
      </c>
      <c r="G203" s="217"/>
      <c r="H203" s="221">
        <v>1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148</v>
      </c>
      <c r="AU203" s="227" t="s">
        <v>83</v>
      </c>
      <c r="AV203" s="13" t="s">
        <v>83</v>
      </c>
      <c r="AW203" s="13" t="s">
        <v>30</v>
      </c>
      <c r="AX203" s="13" t="s">
        <v>81</v>
      </c>
      <c r="AY203" s="227" t="s">
        <v>139</v>
      </c>
    </row>
    <row r="204" spans="1:65" s="2" customFormat="1" ht="21.75" customHeight="1">
      <c r="A204" s="33"/>
      <c r="B204" s="34"/>
      <c r="C204" s="228" t="s">
        <v>300</v>
      </c>
      <c r="D204" s="228" t="s">
        <v>243</v>
      </c>
      <c r="E204" s="229" t="s">
        <v>301</v>
      </c>
      <c r="F204" s="230" t="s">
        <v>302</v>
      </c>
      <c r="G204" s="231" t="s">
        <v>276</v>
      </c>
      <c r="H204" s="232">
        <v>1</v>
      </c>
      <c r="I204" s="233"/>
      <c r="J204" s="234">
        <f>ROUND(I204*H204,2)</f>
        <v>0</v>
      </c>
      <c r="K204" s="230" t="s">
        <v>145</v>
      </c>
      <c r="L204" s="235"/>
      <c r="M204" s="236" t="s">
        <v>1</v>
      </c>
      <c r="N204" s="237" t="s">
        <v>40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4" t="s">
        <v>180</v>
      </c>
      <c r="AT204" s="214" t="s">
        <v>243</v>
      </c>
      <c r="AU204" s="214" t="s">
        <v>83</v>
      </c>
      <c r="AY204" s="16" t="s">
        <v>139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146</v>
      </c>
      <c r="BK204" s="215">
        <f>ROUND(I204*H204,2)</f>
        <v>0</v>
      </c>
      <c r="BL204" s="16" t="s">
        <v>146</v>
      </c>
      <c r="BM204" s="214" t="s">
        <v>303</v>
      </c>
    </row>
    <row r="205" spans="1:65" s="2" customFormat="1" ht="21.75" customHeight="1">
      <c r="A205" s="33"/>
      <c r="B205" s="34"/>
      <c r="C205" s="228" t="s">
        <v>304</v>
      </c>
      <c r="D205" s="228" t="s">
        <v>243</v>
      </c>
      <c r="E205" s="229" t="s">
        <v>305</v>
      </c>
      <c r="F205" s="230" t="s">
        <v>306</v>
      </c>
      <c r="G205" s="231" t="s">
        <v>276</v>
      </c>
      <c r="H205" s="232">
        <v>1</v>
      </c>
      <c r="I205" s="233"/>
      <c r="J205" s="234">
        <f>ROUND(I205*H205,2)</f>
        <v>0</v>
      </c>
      <c r="K205" s="230" t="s">
        <v>145</v>
      </c>
      <c r="L205" s="235"/>
      <c r="M205" s="236" t="s">
        <v>1</v>
      </c>
      <c r="N205" s="237" t="s">
        <v>40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4" t="s">
        <v>180</v>
      </c>
      <c r="AT205" s="214" t="s">
        <v>243</v>
      </c>
      <c r="AU205" s="214" t="s">
        <v>83</v>
      </c>
      <c r="AY205" s="16" t="s">
        <v>139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146</v>
      </c>
      <c r="BK205" s="215">
        <f>ROUND(I205*H205,2)</f>
        <v>0</v>
      </c>
      <c r="BL205" s="16" t="s">
        <v>146</v>
      </c>
      <c r="BM205" s="214" t="s">
        <v>307</v>
      </c>
    </row>
    <row r="206" spans="1:65" s="2" customFormat="1" ht="21.75" customHeight="1">
      <c r="A206" s="33"/>
      <c r="B206" s="34"/>
      <c r="C206" s="203" t="s">
        <v>308</v>
      </c>
      <c r="D206" s="203" t="s">
        <v>141</v>
      </c>
      <c r="E206" s="204" t="s">
        <v>309</v>
      </c>
      <c r="F206" s="205" t="s">
        <v>310</v>
      </c>
      <c r="G206" s="206" t="s">
        <v>276</v>
      </c>
      <c r="H206" s="207">
        <v>1</v>
      </c>
      <c r="I206" s="208"/>
      <c r="J206" s="209">
        <f>ROUND(I206*H206,2)</f>
        <v>0</v>
      </c>
      <c r="K206" s="205" t="s">
        <v>145</v>
      </c>
      <c r="L206" s="38"/>
      <c r="M206" s="210" t="s">
        <v>1</v>
      </c>
      <c r="N206" s="211" t="s">
        <v>40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4" t="s">
        <v>146</v>
      </c>
      <c r="AT206" s="214" t="s">
        <v>141</v>
      </c>
      <c r="AU206" s="214" t="s">
        <v>83</v>
      </c>
      <c r="AY206" s="16" t="s">
        <v>139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146</v>
      </c>
      <c r="BK206" s="215">
        <f>ROUND(I206*H206,2)</f>
        <v>0</v>
      </c>
      <c r="BL206" s="16" t="s">
        <v>146</v>
      </c>
      <c r="BM206" s="214" t="s">
        <v>311</v>
      </c>
    </row>
    <row r="207" spans="1:65" s="2" customFormat="1" ht="44.25" customHeight="1">
      <c r="A207" s="33"/>
      <c r="B207" s="34"/>
      <c r="C207" s="203" t="s">
        <v>312</v>
      </c>
      <c r="D207" s="203" t="s">
        <v>141</v>
      </c>
      <c r="E207" s="204" t="s">
        <v>313</v>
      </c>
      <c r="F207" s="205" t="s">
        <v>314</v>
      </c>
      <c r="G207" s="206" t="s">
        <v>276</v>
      </c>
      <c r="H207" s="207">
        <v>20</v>
      </c>
      <c r="I207" s="208"/>
      <c r="J207" s="209">
        <f>ROUND(I207*H207,2)</f>
        <v>0</v>
      </c>
      <c r="K207" s="205" t="s">
        <v>145</v>
      </c>
      <c r="L207" s="38"/>
      <c r="M207" s="210" t="s">
        <v>1</v>
      </c>
      <c r="N207" s="211" t="s">
        <v>40</v>
      </c>
      <c r="O207" s="71"/>
      <c r="P207" s="212">
        <f>O207*H207</f>
        <v>0</v>
      </c>
      <c r="Q207" s="212">
        <v>7.0200000000000002E-3</v>
      </c>
      <c r="R207" s="212">
        <f>Q207*H207</f>
        <v>0.1404</v>
      </c>
      <c r="S207" s="212">
        <v>0</v>
      </c>
      <c r="T207" s="21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4" t="s">
        <v>146</v>
      </c>
      <c r="AT207" s="214" t="s">
        <v>141</v>
      </c>
      <c r="AU207" s="214" t="s">
        <v>83</v>
      </c>
      <c r="AY207" s="16" t="s">
        <v>139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146</v>
      </c>
      <c r="BK207" s="215">
        <f>ROUND(I207*H207,2)</f>
        <v>0</v>
      </c>
      <c r="BL207" s="16" t="s">
        <v>146</v>
      </c>
      <c r="BM207" s="214" t="s">
        <v>315</v>
      </c>
    </row>
    <row r="208" spans="1:65" s="13" customFormat="1" ht="10.199999999999999">
      <c r="B208" s="216"/>
      <c r="C208" s="217"/>
      <c r="D208" s="218" t="s">
        <v>148</v>
      </c>
      <c r="E208" s="219" t="s">
        <v>1</v>
      </c>
      <c r="F208" s="220" t="s">
        <v>238</v>
      </c>
      <c r="G208" s="217"/>
      <c r="H208" s="221">
        <v>20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148</v>
      </c>
      <c r="AU208" s="227" t="s">
        <v>83</v>
      </c>
      <c r="AV208" s="13" t="s">
        <v>83</v>
      </c>
      <c r="AW208" s="13" t="s">
        <v>30</v>
      </c>
      <c r="AX208" s="13" t="s">
        <v>81</v>
      </c>
      <c r="AY208" s="227" t="s">
        <v>139</v>
      </c>
    </row>
    <row r="209" spans="1:65" s="2" customFormat="1" ht="45" customHeight="1">
      <c r="A209" s="33"/>
      <c r="B209" s="34"/>
      <c r="C209" s="228" t="s">
        <v>316</v>
      </c>
      <c r="D209" s="228" t="s">
        <v>243</v>
      </c>
      <c r="E209" s="229" t="s">
        <v>317</v>
      </c>
      <c r="F209" s="230" t="s">
        <v>318</v>
      </c>
      <c r="G209" s="231" t="s">
        <v>276</v>
      </c>
      <c r="H209" s="232">
        <v>20</v>
      </c>
      <c r="I209" s="233"/>
      <c r="J209" s="234">
        <f>ROUND(I209*H209,2)</f>
        <v>0</v>
      </c>
      <c r="K209" s="230" t="s">
        <v>1</v>
      </c>
      <c r="L209" s="235"/>
      <c r="M209" s="236" t="s">
        <v>1</v>
      </c>
      <c r="N209" s="237" t="s">
        <v>40</v>
      </c>
      <c r="O209" s="71"/>
      <c r="P209" s="212">
        <f>O209*H209</f>
        <v>0</v>
      </c>
      <c r="Q209" s="212">
        <v>6.6000000000000003E-2</v>
      </c>
      <c r="R209" s="212">
        <f>Q209*H209</f>
        <v>1.32</v>
      </c>
      <c r="S209" s="212">
        <v>0</v>
      </c>
      <c r="T209" s="213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4" t="s">
        <v>180</v>
      </c>
      <c r="AT209" s="214" t="s">
        <v>243</v>
      </c>
      <c r="AU209" s="214" t="s">
        <v>83</v>
      </c>
      <c r="AY209" s="16" t="s">
        <v>139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146</v>
      </c>
      <c r="BK209" s="215">
        <f>ROUND(I209*H209,2)</f>
        <v>0</v>
      </c>
      <c r="BL209" s="16" t="s">
        <v>146</v>
      </c>
      <c r="BM209" s="214" t="s">
        <v>319</v>
      </c>
    </row>
    <row r="210" spans="1:65" s="2" customFormat="1" ht="21.75" customHeight="1">
      <c r="A210" s="33"/>
      <c r="B210" s="34"/>
      <c r="C210" s="203" t="s">
        <v>320</v>
      </c>
      <c r="D210" s="203" t="s">
        <v>141</v>
      </c>
      <c r="E210" s="204" t="s">
        <v>321</v>
      </c>
      <c r="F210" s="205" t="s">
        <v>322</v>
      </c>
      <c r="G210" s="206" t="s">
        <v>157</v>
      </c>
      <c r="H210" s="207">
        <v>6.5</v>
      </c>
      <c r="I210" s="208"/>
      <c r="J210" s="209">
        <f>ROUND(I210*H210,2)</f>
        <v>0</v>
      </c>
      <c r="K210" s="205" t="s">
        <v>145</v>
      </c>
      <c r="L210" s="38"/>
      <c r="M210" s="210" t="s">
        <v>1</v>
      </c>
      <c r="N210" s="211" t="s">
        <v>40</v>
      </c>
      <c r="O210" s="71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4" t="s">
        <v>146</v>
      </c>
      <c r="AT210" s="214" t="s">
        <v>141</v>
      </c>
      <c r="AU210" s="214" t="s">
        <v>83</v>
      </c>
      <c r="AY210" s="16" t="s">
        <v>139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146</v>
      </c>
      <c r="BK210" s="215">
        <f>ROUND(I210*H210,2)</f>
        <v>0</v>
      </c>
      <c r="BL210" s="16" t="s">
        <v>146</v>
      </c>
      <c r="BM210" s="214" t="s">
        <v>323</v>
      </c>
    </row>
    <row r="211" spans="1:65" s="13" customFormat="1" ht="10.199999999999999">
      <c r="B211" s="216"/>
      <c r="C211" s="217"/>
      <c r="D211" s="218" t="s">
        <v>148</v>
      </c>
      <c r="E211" s="219" t="s">
        <v>1</v>
      </c>
      <c r="F211" s="220" t="s">
        <v>324</v>
      </c>
      <c r="G211" s="217"/>
      <c r="H211" s="221">
        <v>6.5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148</v>
      </c>
      <c r="AU211" s="227" t="s">
        <v>83</v>
      </c>
      <c r="AV211" s="13" t="s">
        <v>83</v>
      </c>
      <c r="AW211" s="13" t="s">
        <v>30</v>
      </c>
      <c r="AX211" s="13" t="s">
        <v>81</v>
      </c>
      <c r="AY211" s="227" t="s">
        <v>139</v>
      </c>
    </row>
    <row r="212" spans="1:65" s="2" customFormat="1" ht="33" customHeight="1">
      <c r="A212" s="33"/>
      <c r="B212" s="34"/>
      <c r="C212" s="228" t="s">
        <v>325</v>
      </c>
      <c r="D212" s="228" t="s">
        <v>243</v>
      </c>
      <c r="E212" s="229" t="s">
        <v>326</v>
      </c>
      <c r="F212" s="230" t="s">
        <v>327</v>
      </c>
      <c r="G212" s="231" t="s">
        <v>157</v>
      </c>
      <c r="H212" s="232">
        <v>6.5</v>
      </c>
      <c r="I212" s="233"/>
      <c r="J212" s="234">
        <f>ROUND(I212*H212,2)</f>
        <v>0</v>
      </c>
      <c r="K212" s="230" t="s">
        <v>145</v>
      </c>
      <c r="L212" s="235"/>
      <c r="M212" s="236" t="s">
        <v>1</v>
      </c>
      <c r="N212" s="237" t="s">
        <v>40</v>
      </c>
      <c r="O212" s="71"/>
      <c r="P212" s="212">
        <f>O212*H212</f>
        <v>0</v>
      </c>
      <c r="Q212" s="212">
        <v>7.3999999999999996E-2</v>
      </c>
      <c r="R212" s="212">
        <f>Q212*H212</f>
        <v>0.48099999999999998</v>
      </c>
      <c r="S212" s="212">
        <v>0</v>
      </c>
      <c r="T212" s="21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4" t="s">
        <v>180</v>
      </c>
      <c r="AT212" s="214" t="s">
        <v>243</v>
      </c>
      <c r="AU212" s="214" t="s">
        <v>83</v>
      </c>
      <c r="AY212" s="16" t="s">
        <v>139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146</v>
      </c>
      <c r="BK212" s="215">
        <f>ROUND(I212*H212,2)</f>
        <v>0</v>
      </c>
      <c r="BL212" s="16" t="s">
        <v>146</v>
      </c>
      <c r="BM212" s="214" t="s">
        <v>328</v>
      </c>
    </row>
    <row r="213" spans="1:65" s="12" customFormat="1" ht="22.8" customHeight="1">
      <c r="B213" s="187"/>
      <c r="C213" s="188"/>
      <c r="D213" s="189" t="s">
        <v>72</v>
      </c>
      <c r="E213" s="201" t="s">
        <v>146</v>
      </c>
      <c r="F213" s="201" t="s">
        <v>329</v>
      </c>
      <c r="G213" s="188"/>
      <c r="H213" s="188"/>
      <c r="I213" s="191"/>
      <c r="J213" s="202">
        <f>BK213</f>
        <v>0</v>
      </c>
      <c r="K213" s="188"/>
      <c r="L213" s="193"/>
      <c r="M213" s="194"/>
      <c r="N213" s="195"/>
      <c r="O213" s="195"/>
      <c r="P213" s="196">
        <f>SUM(P214:P218)</f>
        <v>0</v>
      </c>
      <c r="Q213" s="195"/>
      <c r="R213" s="196">
        <f>SUM(R214:R218)</f>
        <v>5.1673233600000001</v>
      </c>
      <c r="S213" s="195"/>
      <c r="T213" s="197">
        <f>SUM(T214:T218)</f>
        <v>0</v>
      </c>
      <c r="AR213" s="198" t="s">
        <v>81</v>
      </c>
      <c r="AT213" s="199" t="s">
        <v>72</v>
      </c>
      <c r="AU213" s="199" t="s">
        <v>81</v>
      </c>
      <c r="AY213" s="198" t="s">
        <v>139</v>
      </c>
      <c r="BK213" s="200">
        <f>SUM(BK214:BK218)</f>
        <v>0</v>
      </c>
    </row>
    <row r="214" spans="1:65" s="2" customFormat="1" ht="33" customHeight="1">
      <c r="A214" s="33"/>
      <c r="B214" s="34"/>
      <c r="C214" s="203" t="s">
        <v>330</v>
      </c>
      <c r="D214" s="203" t="s">
        <v>141</v>
      </c>
      <c r="E214" s="204" t="s">
        <v>331</v>
      </c>
      <c r="F214" s="205" t="s">
        <v>332</v>
      </c>
      <c r="G214" s="206" t="s">
        <v>167</v>
      </c>
      <c r="H214" s="207">
        <v>1.728</v>
      </c>
      <c r="I214" s="208"/>
      <c r="J214" s="209">
        <f>ROUND(I214*H214,2)</f>
        <v>0</v>
      </c>
      <c r="K214" s="205" t="s">
        <v>145</v>
      </c>
      <c r="L214" s="38"/>
      <c r="M214" s="210" t="s">
        <v>1</v>
      </c>
      <c r="N214" s="211" t="s">
        <v>40</v>
      </c>
      <c r="O214" s="71"/>
      <c r="P214" s="212">
        <f>O214*H214</f>
        <v>0</v>
      </c>
      <c r="Q214" s="212">
        <v>2.4533700000000001</v>
      </c>
      <c r="R214" s="212">
        <f>Q214*H214</f>
        <v>4.23942336</v>
      </c>
      <c r="S214" s="212">
        <v>0</v>
      </c>
      <c r="T214" s="213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4" t="s">
        <v>146</v>
      </c>
      <c r="AT214" s="214" t="s">
        <v>141</v>
      </c>
      <c r="AU214" s="214" t="s">
        <v>83</v>
      </c>
      <c r="AY214" s="16" t="s">
        <v>139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146</v>
      </c>
      <c r="BK214" s="215">
        <f>ROUND(I214*H214,2)</f>
        <v>0</v>
      </c>
      <c r="BL214" s="16" t="s">
        <v>146</v>
      </c>
      <c r="BM214" s="214" t="s">
        <v>333</v>
      </c>
    </row>
    <row r="215" spans="1:65" s="13" customFormat="1" ht="10.199999999999999">
      <c r="B215" s="216"/>
      <c r="C215" s="217"/>
      <c r="D215" s="218" t="s">
        <v>148</v>
      </c>
      <c r="E215" s="219" t="s">
        <v>1</v>
      </c>
      <c r="F215" s="220" t="s">
        <v>189</v>
      </c>
      <c r="G215" s="217"/>
      <c r="H215" s="221">
        <v>1.728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148</v>
      </c>
      <c r="AU215" s="227" t="s">
        <v>83</v>
      </c>
      <c r="AV215" s="13" t="s">
        <v>83</v>
      </c>
      <c r="AW215" s="13" t="s">
        <v>30</v>
      </c>
      <c r="AX215" s="13" t="s">
        <v>81</v>
      </c>
      <c r="AY215" s="227" t="s">
        <v>139</v>
      </c>
    </row>
    <row r="216" spans="1:65" s="2" customFormat="1" ht="44.25" customHeight="1">
      <c r="A216" s="33"/>
      <c r="B216" s="34"/>
      <c r="C216" s="203" t="s">
        <v>334</v>
      </c>
      <c r="D216" s="203" t="s">
        <v>141</v>
      </c>
      <c r="E216" s="204" t="s">
        <v>335</v>
      </c>
      <c r="F216" s="205" t="s">
        <v>336</v>
      </c>
      <c r="G216" s="206" t="s">
        <v>157</v>
      </c>
      <c r="H216" s="207">
        <v>6</v>
      </c>
      <c r="I216" s="208"/>
      <c r="J216" s="209">
        <f>ROUND(I216*H216,2)</f>
        <v>0</v>
      </c>
      <c r="K216" s="205" t="s">
        <v>145</v>
      </c>
      <c r="L216" s="38"/>
      <c r="M216" s="210" t="s">
        <v>1</v>
      </c>
      <c r="N216" s="211" t="s">
        <v>40</v>
      </c>
      <c r="O216" s="71"/>
      <c r="P216" s="212">
        <f>O216*H216</f>
        <v>0</v>
      </c>
      <c r="Q216" s="212">
        <v>3.465E-2</v>
      </c>
      <c r="R216" s="212">
        <f>Q216*H216</f>
        <v>0.2079</v>
      </c>
      <c r="S216" s="212">
        <v>0</v>
      </c>
      <c r="T216" s="213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4" t="s">
        <v>146</v>
      </c>
      <c r="AT216" s="214" t="s">
        <v>141</v>
      </c>
      <c r="AU216" s="214" t="s">
        <v>83</v>
      </c>
      <c r="AY216" s="16" t="s">
        <v>139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146</v>
      </c>
      <c r="BK216" s="215">
        <f>ROUND(I216*H216,2)</f>
        <v>0</v>
      </c>
      <c r="BL216" s="16" t="s">
        <v>146</v>
      </c>
      <c r="BM216" s="214" t="s">
        <v>337</v>
      </c>
    </row>
    <row r="217" spans="1:65" s="13" customFormat="1" ht="10.199999999999999">
      <c r="B217" s="216"/>
      <c r="C217" s="217"/>
      <c r="D217" s="218" t="s">
        <v>148</v>
      </c>
      <c r="E217" s="219" t="s">
        <v>1</v>
      </c>
      <c r="F217" s="220" t="s">
        <v>338</v>
      </c>
      <c r="G217" s="217"/>
      <c r="H217" s="221">
        <v>6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148</v>
      </c>
      <c r="AU217" s="227" t="s">
        <v>83</v>
      </c>
      <c r="AV217" s="13" t="s">
        <v>83</v>
      </c>
      <c r="AW217" s="13" t="s">
        <v>30</v>
      </c>
      <c r="AX217" s="13" t="s">
        <v>81</v>
      </c>
      <c r="AY217" s="227" t="s">
        <v>139</v>
      </c>
    </row>
    <row r="218" spans="1:65" s="2" customFormat="1" ht="16.5" customHeight="1">
      <c r="A218" s="33"/>
      <c r="B218" s="34"/>
      <c r="C218" s="228" t="s">
        <v>339</v>
      </c>
      <c r="D218" s="228" t="s">
        <v>243</v>
      </c>
      <c r="E218" s="229" t="s">
        <v>340</v>
      </c>
      <c r="F218" s="230" t="s">
        <v>341</v>
      </c>
      <c r="G218" s="231" t="s">
        <v>276</v>
      </c>
      <c r="H218" s="232">
        <v>6</v>
      </c>
      <c r="I218" s="233"/>
      <c r="J218" s="234">
        <f>ROUND(I218*H218,2)</f>
        <v>0</v>
      </c>
      <c r="K218" s="230" t="s">
        <v>145</v>
      </c>
      <c r="L218" s="235"/>
      <c r="M218" s="236" t="s">
        <v>1</v>
      </c>
      <c r="N218" s="237" t="s">
        <v>40</v>
      </c>
      <c r="O218" s="71"/>
      <c r="P218" s="212">
        <f>O218*H218</f>
        <v>0</v>
      </c>
      <c r="Q218" s="212">
        <v>0.12</v>
      </c>
      <c r="R218" s="212">
        <f>Q218*H218</f>
        <v>0.72</v>
      </c>
      <c r="S218" s="212">
        <v>0</v>
      </c>
      <c r="T218" s="21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4" t="s">
        <v>180</v>
      </c>
      <c r="AT218" s="214" t="s">
        <v>243</v>
      </c>
      <c r="AU218" s="214" t="s">
        <v>83</v>
      </c>
      <c r="AY218" s="16" t="s">
        <v>139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146</v>
      </c>
      <c r="BK218" s="215">
        <f>ROUND(I218*H218,2)</f>
        <v>0</v>
      </c>
      <c r="BL218" s="16" t="s">
        <v>146</v>
      </c>
      <c r="BM218" s="214" t="s">
        <v>342</v>
      </c>
    </row>
    <row r="219" spans="1:65" s="12" customFormat="1" ht="22.8" customHeight="1">
      <c r="B219" s="187"/>
      <c r="C219" s="188"/>
      <c r="D219" s="189" t="s">
        <v>72</v>
      </c>
      <c r="E219" s="201" t="s">
        <v>164</v>
      </c>
      <c r="F219" s="201" t="s">
        <v>343</v>
      </c>
      <c r="G219" s="188"/>
      <c r="H219" s="188"/>
      <c r="I219" s="191"/>
      <c r="J219" s="202">
        <f>BK219</f>
        <v>0</v>
      </c>
      <c r="K219" s="188"/>
      <c r="L219" s="193"/>
      <c r="M219" s="194"/>
      <c r="N219" s="195"/>
      <c r="O219" s="195"/>
      <c r="P219" s="196">
        <f>SUM(P220:P234)</f>
        <v>0</v>
      </c>
      <c r="Q219" s="195"/>
      <c r="R219" s="196">
        <f>SUM(R220:R234)</f>
        <v>129.98229650000002</v>
      </c>
      <c r="S219" s="195"/>
      <c r="T219" s="197">
        <f>SUM(T220:T234)</f>
        <v>0</v>
      </c>
      <c r="AR219" s="198" t="s">
        <v>81</v>
      </c>
      <c r="AT219" s="199" t="s">
        <v>72</v>
      </c>
      <c r="AU219" s="199" t="s">
        <v>81</v>
      </c>
      <c r="AY219" s="198" t="s">
        <v>139</v>
      </c>
      <c r="BK219" s="200">
        <f>SUM(BK220:BK234)</f>
        <v>0</v>
      </c>
    </row>
    <row r="220" spans="1:65" s="2" customFormat="1" ht="21.75" customHeight="1">
      <c r="A220" s="33"/>
      <c r="B220" s="34"/>
      <c r="C220" s="203" t="s">
        <v>344</v>
      </c>
      <c r="D220" s="203" t="s">
        <v>141</v>
      </c>
      <c r="E220" s="204" t="s">
        <v>345</v>
      </c>
      <c r="F220" s="205" t="s">
        <v>346</v>
      </c>
      <c r="G220" s="206" t="s">
        <v>144</v>
      </c>
      <c r="H220" s="207">
        <v>72.209999999999994</v>
      </c>
      <c r="I220" s="208"/>
      <c r="J220" s="209">
        <f>ROUND(I220*H220,2)</f>
        <v>0</v>
      </c>
      <c r="K220" s="205" t="s">
        <v>145</v>
      </c>
      <c r="L220" s="38"/>
      <c r="M220" s="210" t="s">
        <v>1</v>
      </c>
      <c r="N220" s="211" t="s">
        <v>40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4" t="s">
        <v>146</v>
      </c>
      <c r="AT220" s="214" t="s">
        <v>141</v>
      </c>
      <c r="AU220" s="214" t="s">
        <v>83</v>
      </c>
      <c r="AY220" s="16" t="s">
        <v>139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146</v>
      </c>
      <c r="BK220" s="215">
        <f>ROUND(I220*H220,2)</f>
        <v>0</v>
      </c>
      <c r="BL220" s="16" t="s">
        <v>146</v>
      </c>
      <c r="BM220" s="214" t="s">
        <v>347</v>
      </c>
    </row>
    <row r="221" spans="1:65" s="13" customFormat="1" ht="10.199999999999999">
      <c r="B221" s="216"/>
      <c r="C221" s="217"/>
      <c r="D221" s="218" t="s">
        <v>148</v>
      </c>
      <c r="E221" s="219" t="s">
        <v>1</v>
      </c>
      <c r="F221" s="220" t="s">
        <v>153</v>
      </c>
      <c r="G221" s="217"/>
      <c r="H221" s="221">
        <v>72.209999999999994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148</v>
      </c>
      <c r="AU221" s="227" t="s">
        <v>83</v>
      </c>
      <c r="AV221" s="13" t="s">
        <v>83</v>
      </c>
      <c r="AW221" s="13" t="s">
        <v>30</v>
      </c>
      <c r="AX221" s="13" t="s">
        <v>81</v>
      </c>
      <c r="AY221" s="227" t="s">
        <v>139</v>
      </c>
    </row>
    <row r="222" spans="1:65" s="2" customFormat="1" ht="21.75" customHeight="1">
      <c r="A222" s="33"/>
      <c r="B222" s="34"/>
      <c r="C222" s="203" t="s">
        <v>348</v>
      </c>
      <c r="D222" s="203" t="s">
        <v>141</v>
      </c>
      <c r="E222" s="204" t="s">
        <v>349</v>
      </c>
      <c r="F222" s="205" t="s">
        <v>350</v>
      </c>
      <c r="G222" s="206" t="s">
        <v>144</v>
      </c>
      <c r="H222" s="207">
        <v>645.41</v>
      </c>
      <c r="I222" s="208"/>
      <c r="J222" s="209">
        <f>ROUND(I222*H222,2)</f>
        <v>0</v>
      </c>
      <c r="K222" s="205" t="s">
        <v>145</v>
      </c>
      <c r="L222" s="38"/>
      <c r="M222" s="210" t="s">
        <v>1</v>
      </c>
      <c r="N222" s="211" t="s">
        <v>40</v>
      </c>
      <c r="O222" s="71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4" t="s">
        <v>146</v>
      </c>
      <c r="AT222" s="214" t="s">
        <v>141</v>
      </c>
      <c r="AU222" s="214" t="s">
        <v>83</v>
      </c>
      <c r="AY222" s="16" t="s">
        <v>139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146</v>
      </c>
      <c r="BK222" s="215">
        <f>ROUND(I222*H222,2)</f>
        <v>0</v>
      </c>
      <c r="BL222" s="16" t="s">
        <v>146</v>
      </c>
      <c r="BM222" s="214" t="s">
        <v>351</v>
      </c>
    </row>
    <row r="223" spans="1:65" s="13" customFormat="1" ht="10.199999999999999">
      <c r="B223" s="216"/>
      <c r="C223" s="217"/>
      <c r="D223" s="218" t="s">
        <v>148</v>
      </c>
      <c r="E223" s="219" t="s">
        <v>1</v>
      </c>
      <c r="F223" s="220" t="s">
        <v>352</v>
      </c>
      <c r="G223" s="217"/>
      <c r="H223" s="221">
        <v>645.41</v>
      </c>
      <c r="I223" s="222"/>
      <c r="J223" s="217"/>
      <c r="K223" s="217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148</v>
      </c>
      <c r="AU223" s="227" t="s">
        <v>83</v>
      </c>
      <c r="AV223" s="13" t="s">
        <v>83</v>
      </c>
      <c r="AW223" s="13" t="s">
        <v>30</v>
      </c>
      <c r="AX223" s="13" t="s">
        <v>81</v>
      </c>
      <c r="AY223" s="227" t="s">
        <v>139</v>
      </c>
    </row>
    <row r="224" spans="1:65" s="2" customFormat="1" ht="21.75" customHeight="1">
      <c r="A224" s="33"/>
      <c r="B224" s="34"/>
      <c r="C224" s="203" t="s">
        <v>353</v>
      </c>
      <c r="D224" s="203" t="s">
        <v>141</v>
      </c>
      <c r="E224" s="204" t="s">
        <v>354</v>
      </c>
      <c r="F224" s="205" t="s">
        <v>355</v>
      </c>
      <c r="G224" s="206" t="s">
        <v>144</v>
      </c>
      <c r="H224" s="207">
        <v>645.41</v>
      </c>
      <c r="I224" s="208"/>
      <c r="J224" s="209">
        <f>ROUND(I224*H224,2)</f>
        <v>0</v>
      </c>
      <c r="K224" s="205" t="s">
        <v>145</v>
      </c>
      <c r="L224" s="38"/>
      <c r="M224" s="210" t="s">
        <v>1</v>
      </c>
      <c r="N224" s="211" t="s">
        <v>40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4" t="s">
        <v>146</v>
      </c>
      <c r="AT224" s="214" t="s">
        <v>141</v>
      </c>
      <c r="AU224" s="214" t="s">
        <v>83</v>
      </c>
      <c r="AY224" s="16" t="s">
        <v>139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146</v>
      </c>
      <c r="BK224" s="215">
        <f>ROUND(I224*H224,2)</f>
        <v>0</v>
      </c>
      <c r="BL224" s="16" t="s">
        <v>146</v>
      </c>
      <c r="BM224" s="214" t="s">
        <v>356</v>
      </c>
    </row>
    <row r="225" spans="1:65" s="13" customFormat="1" ht="10.199999999999999">
      <c r="B225" s="216"/>
      <c r="C225" s="217"/>
      <c r="D225" s="218" t="s">
        <v>148</v>
      </c>
      <c r="E225" s="219" t="s">
        <v>1</v>
      </c>
      <c r="F225" s="220" t="s">
        <v>357</v>
      </c>
      <c r="G225" s="217"/>
      <c r="H225" s="221">
        <v>645.41</v>
      </c>
      <c r="I225" s="222"/>
      <c r="J225" s="217"/>
      <c r="K225" s="217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148</v>
      </c>
      <c r="AU225" s="227" t="s">
        <v>83</v>
      </c>
      <c r="AV225" s="13" t="s">
        <v>83</v>
      </c>
      <c r="AW225" s="13" t="s">
        <v>30</v>
      </c>
      <c r="AX225" s="13" t="s">
        <v>81</v>
      </c>
      <c r="AY225" s="227" t="s">
        <v>139</v>
      </c>
    </row>
    <row r="226" spans="1:65" s="2" customFormat="1" ht="66.75" customHeight="1">
      <c r="A226" s="33"/>
      <c r="B226" s="34"/>
      <c r="C226" s="203" t="s">
        <v>358</v>
      </c>
      <c r="D226" s="203" t="s">
        <v>141</v>
      </c>
      <c r="E226" s="204" t="s">
        <v>359</v>
      </c>
      <c r="F226" s="205" t="s">
        <v>360</v>
      </c>
      <c r="G226" s="206" t="s">
        <v>144</v>
      </c>
      <c r="H226" s="207">
        <v>533.20000000000005</v>
      </c>
      <c r="I226" s="208"/>
      <c r="J226" s="209">
        <f>ROUND(I226*H226,2)</f>
        <v>0</v>
      </c>
      <c r="K226" s="205" t="s">
        <v>145</v>
      </c>
      <c r="L226" s="38"/>
      <c r="M226" s="210" t="s">
        <v>1</v>
      </c>
      <c r="N226" s="211" t="s">
        <v>40</v>
      </c>
      <c r="O226" s="71"/>
      <c r="P226" s="212">
        <f>O226*H226</f>
        <v>0</v>
      </c>
      <c r="Q226" s="212">
        <v>8.4250000000000005E-2</v>
      </c>
      <c r="R226" s="212">
        <f>Q226*H226</f>
        <v>44.922100000000007</v>
      </c>
      <c r="S226" s="212">
        <v>0</v>
      </c>
      <c r="T226" s="213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4" t="s">
        <v>146</v>
      </c>
      <c r="AT226" s="214" t="s">
        <v>141</v>
      </c>
      <c r="AU226" s="214" t="s">
        <v>83</v>
      </c>
      <c r="AY226" s="16" t="s">
        <v>139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146</v>
      </c>
      <c r="BK226" s="215">
        <f>ROUND(I226*H226,2)</f>
        <v>0</v>
      </c>
      <c r="BL226" s="16" t="s">
        <v>146</v>
      </c>
      <c r="BM226" s="214" t="s">
        <v>361</v>
      </c>
    </row>
    <row r="227" spans="1:65" s="13" customFormat="1" ht="10.199999999999999">
      <c r="B227" s="216"/>
      <c r="C227" s="217"/>
      <c r="D227" s="218" t="s">
        <v>148</v>
      </c>
      <c r="E227" s="219" t="s">
        <v>1</v>
      </c>
      <c r="F227" s="220" t="s">
        <v>362</v>
      </c>
      <c r="G227" s="217"/>
      <c r="H227" s="221">
        <v>533.20000000000005</v>
      </c>
      <c r="I227" s="222"/>
      <c r="J227" s="217"/>
      <c r="K227" s="217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148</v>
      </c>
      <c r="AU227" s="227" t="s">
        <v>83</v>
      </c>
      <c r="AV227" s="13" t="s">
        <v>83</v>
      </c>
      <c r="AW227" s="13" t="s">
        <v>30</v>
      </c>
      <c r="AX227" s="13" t="s">
        <v>81</v>
      </c>
      <c r="AY227" s="227" t="s">
        <v>139</v>
      </c>
    </row>
    <row r="228" spans="1:65" s="2" customFormat="1" ht="16.5" customHeight="1">
      <c r="A228" s="33"/>
      <c r="B228" s="34"/>
      <c r="C228" s="228" t="s">
        <v>363</v>
      </c>
      <c r="D228" s="228" t="s">
        <v>243</v>
      </c>
      <c r="E228" s="229" t="s">
        <v>364</v>
      </c>
      <c r="F228" s="230" t="s">
        <v>365</v>
      </c>
      <c r="G228" s="231" t="s">
        <v>144</v>
      </c>
      <c r="H228" s="232">
        <v>493.45</v>
      </c>
      <c r="I228" s="233"/>
      <c r="J228" s="234">
        <f>ROUND(I228*H228,2)</f>
        <v>0</v>
      </c>
      <c r="K228" s="230" t="s">
        <v>145</v>
      </c>
      <c r="L228" s="235"/>
      <c r="M228" s="236" t="s">
        <v>1</v>
      </c>
      <c r="N228" s="237" t="s">
        <v>40</v>
      </c>
      <c r="O228" s="71"/>
      <c r="P228" s="212">
        <f>O228*H228</f>
        <v>0</v>
      </c>
      <c r="Q228" s="212">
        <v>0.13100000000000001</v>
      </c>
      <c r="R228" s="212">
        <f>Q228*H228</f>
        <v>64.641949999999994</v>
      </c>
      <c r="S228" s="212">
        <v>0</v>
      </c>
      <c r="T228" s="21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4" t="s">
        <v>180</v>
      </c>
      <c r="AT228" s="214" t="s">
        <v>243</v>
      </c>
      <c r="AU228" s="214" t="s">
        <v>83</v>
      </c>
      <c r="AY228" s="16" t="s">
        <v>139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146</v>
      </c>
      <c r="BK228" s="215">
        <f>ROUND(I228*H228,2)</f>
        <v>0</v>
      </c>
      <c r="BL228" s="16" t="s">
        <v>146</v>
      </c>
      <c r="BM228" s="214" t="s">
        <v>366</v>
      </c>
    </row>
    <row r="229" spans="1:65" s="13" customFormat="1" ht="10.199999999999999">
      <c r="B229" s="216"/>
      <c r="C229" s="217"/>
      <c r="D229" s="218" t="s">
        <v>148</v>
      </c>
      <c r="E229" s="219" t="s">
        <v>1</v>
      </c>
      <c r="F229" s="220" t="s">
        <v>367</v>
      </c>
      <c r="G229" s="217"/>
      <c r="H229" s="221">
        <v>493.45</v>
      </c>
      <c r="I229" s="222"/>
      <c r="J229" s="217"/>
      <c r="K229" s="217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148</v>
      </c>
      <c r="AU229" s="227" t="s">
        <v>83</v>
      </c>
      <c r="AV229" s="13" t="s">
        <v>83</v>
      </c>
      <c r="AW229" s="13" t="s">
        <v>30</v>
      </c>
      <c r="AX229" s="13" t="s">
        <v>81</v>
      </c>
      <c r="AY229" s="227" t="s">
        <v>139</v>
      </c>
    </row>
    <row r="230" spans="1:65" s="2" customFormat="1" ht="21.75" customHeight="1">
      <c r="A230" s="33"/>
      <c r="B230" s="34"/>
      <c r="C230" s="228" t="s">
        <v>368</v>
      </c>
      <c r="D230" s="228" t="s">
        <v>243</v>
      </c>
      <c r="E230" s="229" t="s">
        <v>369</v>
      </c>
      <c r="F230" s="230" t="s">
        <v>370</v>
      </c>
      <c r="G230" s="231" t="s">
        <v>144</v>
      </c>
      <c r="H230" s="232">
        <v>39.75</v>
      </c>
      <c r="I230" s="233"/>
      <c r="J230" s="234">
        <f>ROUND(I230*H230,2)</f>
        <v>0</v>
      </c>
      <c r="K230" s="230" t="s">
        <v>145</v>
      </c>
      <c r="L230" s="235"/>
      <c r="M230" s="236" t="s">
        <v>1</v>
      </c>
      <c r="N230" s="237" t="s">
        <v>40</v>
      </c>
      <c r="O230" s="71"/>
      <c r="P230" s="212">
        <f>O230*H230</f>
        <v>0</v>
      </c>
      <c r="Q230" s="212">
        <v>0.13100000000000001</v>
      </c>
      <c r="R230" s="212">
        <f>Q230*H230</f>
        <v>5.2072500000000002</v>
      </c>
      <c r="S230" s="212">
        <v>0</v>
      </c>
      <c r="T230" s="213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4" t="s">
        <v>180</v>
      </c>
      <c r="AT230" s="214" t="s">
        <v>243</v>
      </c>
      <c r="AU230" s="214" t="s">
        <v>83</v>
      </c>
      <c r="AY230" s="16" t="s">
        <v>139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146</v>
      </c>
      <c r="BK230" s="215">
        <f>ROUND(I230*H230,2)</f>
        <v>0</v>
      </c>
      <c r="BL230" s="16" t="s">
        <v>146</v>
      </c>
      <c r="BM230" s="214" t="s">
        <v>371</v>
      </c>
    </row>
    <row r="231" spans="1:65" s="13" customFormat="1" ht="10.199999999999999">
      <c r="B231" s="216"/>
      <c r="C231" s="217"/>
      <c r="D231" s="218" t="s">
        <v>148</v>
      </c>
      <c r="E231" s="219" t="s">
        <v>1</v>
      </c>
      <c r="F231" s="220" t="s">
        <v>372</v>
      </c>
      <c r="G231" s="217"/>
      <c r="H231" s="221">
        <v>39.75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148</v>
      </c>
      <c r="AU231" s="227" t="s">
        <v>83</v>
      </c>
      <c r="AV231" s="13" t="s">
        <v>83</v>
      </c>
      <c r="AW231" s="13" t="s">
        <v>30</v>
      </c>
      <c r="AX231" s="13" t="s">
        <v>81</v>
      </c>
      <c r="AY231" s="227" t="s">
        <v>139</v>
      </c>
    </row>
    <row r="232" spans="1:65" s="2" customFormat="1" ht="66.75" customHeight="1">
      <c r="A232" s="33"/>
      <c r="B232" s="34"/>
      <c r="C232" s="203" t="s">
        <v>373</v>
      </c>
      <c r="D232" s="203" t="s">
        <v>141</v>
      </c>
      <c r="E232" s="204" t="s">
        <v>374</v>
      </c>
      <c r="F232" s="205" t="s">
        <v>375</v>
      </c>
      <c r="G232" s="206" t="s">
        <v>144</v>
      </c>
      <c r="H232" s="207">
        <v>70.209999999999994</v>
      </c>
      <c r="I232" s="208"/>
      <c r="J232" s="209">
        <f>ROUND(I232*H232,2)</f>
        <v>0</v>
      </c>
      <c r="K232" s="205" t="s">
        <v>145</v>
      </c>
      <c r="L232" s="38"/>
      <c r="M232" s="210" t="s">
        <v>1</v>
      </c>
      <c r="N232" s="211" t="s">
        <v>40</v>
      </c>
      <c r="O232" s="71"/>
      <c r="P232" s="212">
        <f>O232*H232</f>
        <v>0</v>
      </c>
      <c r="Q232" s="212">
        <v>8.5650000000000004E-2</v>
      </c>
      <c r="R232" s="212">
        <f>Q232*H232</f>
        <v>6.0134865</v>
      </c>
      <c r="S232" s="212">
        <v>0</v>
      </c>
      <c r="T232" s="213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4" t="s">
        <v>146</v>
      </c>
      <c r="AT232" s="214" t="s">
        <v>141</v>
      </c>
      <c r="AU232" s="214" t="s">
        <v>83</v>
      </c>
      <c r="AY232" s="16" t="s">
        <v>139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146</v>
      </c>
      <c r="BK232" s="215">
        <f>ROUND(I232*H232,2)</f>
        <v>0</v>
      </c>
      <c r="BL232" s="16" t="s">
        <v>146</v>
      </c>
      <c r="BM232" s="214" t="s">
        <v>376</v>
      </c>
    </row>
    <row r="233" spans="1:65" s="13" customFormat="1" ht="10.199999999999999">
      <c r="B233" s="216"/>
      <c r="C233" s="217"/>
      <c r="D233" s="218" t="s">
        <v>148</v>
      </c>
      <c r="E233" s="219" t="s">
        <v>1</v>
      </c>
      <c r="F233" s="220" t="s">
        <v>377</v>
      </c>
      <c r="G233" s="217"/>
      <c r="H233" s="221">
        <v>70.209999999999994</v>
      </c>
      <c r="I233" s="222"/>
      <c r="J233" s="217"/>
      <c r="K233" s="217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148</v>
      </c>
      <c r="AU233" s="227" t="s">
        <v>83</v>
      </c>
      <c r="AV233" s="13" t="s">
        <v>83</v>
      </c>
      <c r="AW233" s="13" t="s">
        <v>30</v>
      </c>
      <c r="AX233" s="13" t="s">
        <v>81</v>
      </c>
      <c r="AY233" s="227" t="s">
        <v>139</v>
      </c>
    </row>
    <row r="234" spans="1:65" s="2" customFormat="1" ht="16.5" customHeight="1">
      <c r="A234" s="33"/>
      <c r="B234" s="34"/>
      <c r="C234" s="228" t="s">
        <v>378</v>
      </c>
      <c r="D234" s="228" t="s">
        <v>243</v>
      </c>
      <c r="E234" s="229" t="s">
        <v>379</v>
      </c>
      <c r="F234" s="230" t="s">
        <v>380</v>
      </c>
      <c r="G234" s="231" t="s">
        <v>144</v>
      </c>
      <c r="H234" s="232">
        <v>70.209999999999994</v>
      </c>
      <c r="I234" s="233"/>
      <c r="J234" s="234">
        <f>ROUND(I234*H234,2)</f>
        <v>0</v>
      </c>
      <c r="K234" s="230" t="s">
        <v>1</v>
      </c>
      <c r="L234" s="235"/>
      <c r="M234" s="236" t="s">
        <v>1</v>
      </c>
      <c r="N234" s="237" t="s">
        <v>40</v>
      </c>
      <c r="O234" s="71"/>
      <c r="P234" s="212">
        <f>O234*H234</f>
        <v>0</v>
      </c>
      <c r="Q234" s="212">
        <v>0.13100000000000001</v>
      </c>
      <c r="R234" s="212">
        <f>Q234*H234</f>
        <v>9.1975099999999994</v>
      </c>
      <c r="S234" s="212">
        <v>0</v>
      </c>
      <c r="T234" s="213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4" t="s">
        <v>180</v>
      </c>
      <c r="AT234" s="214" t="s">
        <v>243</v>
      </c>
      <c r="AU234" s="214" t="s">
        <v>83</v>
      </c>
      <c r="AY234" s="16" t="s">
        <v>139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146</v>
      </c>
      <c r="BK234" s="215">
        <f>ROUND(I234*H234,2)</f>
        <v>0</v>
      </c>
      <c r="BL234" s="16" t="s">
        <v>146</v>
      </c>
      <c r="BM234" s="214" t="s">
        <v>381</v>
      </c>
    </row>
    <row r="235" spans="1:65" s="12" customFormat="1" ht="22.8" customHeight="1">
      <c r="B235" s="187"/>
      <c r="C235" s="188"/>
      <c r="D235" s="189" t="s">
        <v>72</v>
      </c>
      <c r="E235" s="201" t="s">
        <v>170</v>
      </c>
      <c r="F235" s="201" t="s">
        <v>382</v>
      </c>
      <c r="G235" s="188"/>
      <c r="H235" s="188"/>
      <c r="I235" s="191"/>
      <c r="J235" s="202">
        <f>BK235</f>
        <v>0</v>
      </c>
      <c r="K235" s="188"/>
      <c r="L235" s="193"/>
      <c r="M235" s="194"/>
      <c r="N235" s="195"/>
      <c r="O235" s="195"/>
      <c r="P235" s="196">
        <f>SUM(P236:P279)</f>
        <v>0</v>
      </c>
      <c r="Q235" s="195"/>
      <c r="R235" s="196">
        <f>SUM(R236:R279)</f>
        <v>19.243658600000003</v>
      </c>
      <c r="S235" s="195"/>
      <c r="T235" s="197">
        <f>SUM(T236:T279)</f>
        <v>0.19463999999999998</v>
      </c>
      <c r="AR235" s="198" t="s">
        <v>81</v>
      </c>
      <c r="AT235" s="199" t="s">
        <v>72</v>
      </c>
      <c r="AU235" s="199" t="s">
        <v>81</v>
      </c>
      <c r="AY235" s="198" t="s">
        <v>139</v>
      </c>
      <c r="BK235" s="200">
        <f>SUM(BK236:BK279)</f>
        <v>0</v>
      </c>
    </row>
    <row r="236" spans="1:65" s="2" customFormat="1" ht="44.25" customHeight="1">
      <c r="A236" s="33"/>
      <c r="B236" s="34"/>
      <c r="C236" s="203" t="s">
        <v>383</v>
      </c>
      <c r="D236" s="203" t="s">
        <v>141</v>
      </c>
      <c r="E236" s="204" t="s">
        <v>384</v>
      </c>
      <c r="F236" s="205" t="s">
        <v>385</v>
      </c>
      <c r="G236" s="206" t="s">
        <v>144</v>
      </c>
      <c r="H236" s="207">
        <v>27.2</v>
      </c>
      <c r="I236" s="208"/>
      <c r="J236" s="209">
        <f>ROUND(I236*H236,2)</f>
        <v>0</v>
      </c>
      <c r="K236" s="205" t="s">
        <v>145</v>
      </c>
      <c r="L236" s="38"/>
      <c r="M236" s="210" t="s">
        <v>1</v>
      </c>
      <c r="N236" s="211" t="s">
        <v>40</v>
      </c>
      <c r="O236" s="71"/>
      <c r="P236" s="212">
        <f>O236*H236</f>
        <v>0</v>
      </c>
      <c r="Q236" s="212">
        <v>6.3E-3</v>
      </c>
      <c r="R236" s="212">
        <f>Q236*H236</f>
        <v>0.17135999999999998</v>
      </c>
      <c r="S236" s="212">
        <v>0</v>
      </c>
      <c r="T236" s="21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4" t="s">
        <v>146</v>
      </c>
      <c r="AT236" s="214" t="s">
        <v>141</v>
      </c>
      <c r="AU236" s="214" t="s">
        <v>83</v>
      </c>
      <c r="AY236" s="16" t="s">
        <v>139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146</v>
      </c>
      <c r="BK236" s="215">
        <f>ROUND(I236*H236,2)</f>
        <v>0</v>
      </c>
      <c r="BL236" s="16" t="s">
        <v>146</v>
      </c>
      <c r="BM236" s="214" t="s">
        <v>386</v>
      </c>
    </row>
    <row r="237" spans="1:65" s="13" customFormat="1" ht="10.199999999999999">
      <c r="B237" s="216"/>
      <c r="C237" s="217"/>
      <c r="D237" s="218" t="s">
        <v>148</v>
      </c>
      <c r="E237" s="219" t="s">
        <v>1</v>
      </c>
      <c r="F237" s="220" t="s">
        <v>387</v>
      </c>
      <c r="G237" s="217"/>
      <c r="H237" s="221">
        <v>27.2</v>
      </c>
      <c r="I237" s="222"/>
      <c r="J237" s="217"/>
      <c r="K237" s="217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148</v>
      </c>
      <c r="AU237" s="227" t="s">
        <v>83</v>
      </c>
      <c r="AV237" s="13" t="s">
        <v>83</v>
      </c>
      <c r="AW237" s="13" t="s">
        <v>30</v>
      </c>
      <c r="AX237" s="13" t="s">
        <v>81</v>
      </c>
      <c r="AY237" s="227" t="s">
        <v>139</v>
      </c>
    </row>
    <row r="238" spans="1:65" s="2" customFormat="1" ht="33" customHeight="1">
      <c r="A238" s="33"/>
      <c r="B238" s="34"/>
      <c r="C238" s="203" t="s">
        <v>388</v>
      </c>
      <c r="D238" s="203" t="s">
        <v>141</v>
      </c>
      <c r="E238" s="204" t="s">
        <v>389</v>
      </c>
      <c r="F238" s="205" t="s">
        <v>390</v>
      </c>
      <c r="G238" s="206" t="s">
        <v>144</v>
      </c>
      <c r="H238" s="207">
        <v>795.48500000000001</v>
      </c>
      <c r="I238" s="208"/>
      <c r="J238" s="209">
        <f>ROUND(I238*H238,2)</f>
        <v>0</v>
      </c>
      <c r="K238" s="205" t="s">
        <v>145</v>
      </c>
      <c r="L238" s="38"/>
      <c r="M238" s="210" t="s">
        <v>1</v>
      </c>
      <c r="N238" s="211" t="s">
        <v>40</v>
      </c>
      <c r="O238" s="71"/>
      <c r="P238" s="212">
        <f>O238*H238</f>
        <v>0</v>
      </c>
      <c r="Q238" s="212">
        <v>4.3800000000000002E-3</v>
      </c>
      <c r="R238" s="212">
        <f>Q238*H238</f>
        <v>3.4842243000000002</v>
      </c>
      <c r="S238" s="212">
        <v>0</v>
      </c>
      <c r="T238" s="213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4" t="s">
        <v>146</v>
      </c>
      <c r="AT238" s="214" t="s">
        <v>141</v>
      </c>
      <c r="AU238" s="214" t="s">
        <v>83</v>
      </c>
      <c r="AY238" s="16" t="s">
        <v>139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146</v>
      </c>
      <c r="BK238" s="215">
        <f>ROUND(I238*H238,2)</f>
        <v>0</v>
      </c>
      <c r="BL238" s="16" t="s">
        <v>146</v>
      </c>
      <c r="BM238" s="214" t="s">
        <v>391</v>
      </c>
    </row>
    <row r="239" spans="1:65" s="13" customFormat="1" ht="10.199999999999999">
      <c r="B239" s="216"/>
      <c r="C239" s="217"/>
      <c r="D239" s="218" t="s">
        <v>148</v>
      </c>
      <c r="E239" s="219" t="s">
        <v>1</v>
      </c>
      <c r="F239" s="220" t="s">
        <v>392</v>
      </c>
      <c r="G239" s="217"/>
      <c r="H239" s="221">
        <v>795.48500000000001</v>
      </c>
      <c r="I239" s="222"/>
      <c r="J239" s="217"/>
      <c r="K239" s="217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148</v>
      </c>
      <c r="AU239" s="227" t="s">
        <v>83</v>
      </c>
      <c r="AV239" s="13" t="s">
        <v>83</v>
      </c>
      <c r="AW239" s="13" t="s">
        <v>30</v>
      </c>
      <c r="AX239" s="13" t="s">
        <v>81</v>
      </c>
      <c r="AY239" s="227" t="s">
        <v>139</v>
      </c>
    </row>
    <row r="240" spans="1:65" s="2" customFormat="1" ht="33" customHeight="1">
      <c r="A240" s="33"/>
      <c r="B240" s="34"/>
      <c r="C240" s="203" t="s">
        <v>393</v>
      </c>
      <c r="D240" s="203" t="s">
        <v>141</v>
      </c>
      <c r="E240" s="204" t="s">
        <v>394</v>
      </c>
      <c r="F240" s="205" t="s">
        <v>395</v>
      </c>
      <c r="G240" s="206" t="s">
        <v>157</v>
      </c>
      <c r="H240" s="207">
        <v>102</v>
      </c>
      <c r="I240" s="208"/>
      <c r="J240" s="209">
        <f>ROUND(I240*H240,2)</f>
        <v>0</v>
      </c>
      <c r="K240" s="205" t="s">
        <v>145</v>
      </c>
      <c r="L240" s="38"/>
      <c r="M240" s="210" t="s">
        <v>1</v>
      </c>
      <c r="N240" s="211" t="s">
        <v>40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4" t="s">
        <v>146</v>
      </c>
      <c r="AT240" s="214" t="s">
        <v>141</v>
      </c>
      <c r="AU240" s="214" t="s">
        <v>83</v>
      </c>
      <c r="AY240" s="16" t="s">
        <v>139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146</v>
      </c>
      <c r="BK240" s="215">
        <f>ROUND(I240*H240,2)</f>
        <v>0</v>
      </c>
      <c r="BL240" s="16" t="s">
        <v>146</v>
      </c>
      <c r="BM240" s="214" t="s">
        <v>396</v>
      </c>
    </row>
    <row r="241" spans="1:65" s="13" customFormat="1" ht="10.199999999999999">
      <c r="B241" s="216"/>
      <c r="C241" s="217"/>
      <c r="D241" s="218" t="s">
        <v>148</v>
      </c>
      <c r="E241" s="219" t="s">
        <v>1</v>
      </c>
      <c r="F241" s="220" t="s">
        <v>397</v>
      </c>
      <c r="G241" s="217"/>
      <c r="H241" s="221">
        <v>102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148</v>
      </c>
      <c r="AU241" s="227" t="s">
        <v>83</v>
      </c>
      <c r="AV241" s="13" t="s">
        <v>83</v>
      </c>
      <c r="AW241" s="13" t="s">
        <v>30</v>
      </c>
      <c r="AX241" s="13" t="s">
        <v>81</v>
      </c>
      <c r="AY241" s="227" t="s">
        <v>139</v>
      </c>
    </row>
    <row r="242" spans="1:65" s="2" customFormat="1" ht="16.5" customHeight="1">
      <c r="A242" s="33"/>
      <c r="B242" s="34"/>
      <c r="C242" s="228" t="s">
        <v>398</v>
      </c>
      <c r="D242" s="228" t="s">
        <v>243</v>
      </c>
      <c r="E242" s="229" t="s">
        <v>399</v>
      </c>
      <c r="F242" s="230" t="s">
        <v>400</v>
      </c>
      <c r="G242" s="231" t="s">
        <v>157</v>
      </c>
      <c r="H242" s="232">
        <v>107.1</v>
      </c>
      <c r="I242" s="233"/>
      <c r="J242" s="234">
        <f>ROUND(I242*H242,2)</f>
        <v>0</v>
      </c>
      <c r="K242" s="230" t="s">
        <v>145</v>
      </c>
      <c r="L242" s="235"/>
      <c r="M242" s="236" t="s">
        <v>1</v>
      </c>
      <c r="N242" s="237" t="s">
        <v>40</v>
      </c>
      <c r="O242" s="71"/>
      <c r="P242" s="212">
        <f>O242*H242</f>
        <v>0</v>
      </c>
      <c r="Q242" s="212">
        <v>1E-4</v>
      </c>
      <c r="R242" s="212">
        <f>Q242*H242</f>
        <v>1.0710000000000001E-2</v>
      </c>
      <c r="S242" s="212">
        <v>0</v>
      </c>
      <c r="T242" s="213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4" t="s">
        <v>180</v>
      </c>
      <c r="AT242" s="214" t="s">
        <v>243</v>
      </c>
      <c r="AU242" s="214" t="s">
        <v>83</v>
      </c>
      <c r="AY242" s="16" t="s">
        <v>139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6" t="s">
        <v>146</v>
      </c>
      <c r="BK242" s="215">
        <f>ROUND(I242*H242,2)</f>
        <v>0</v>
      </c>
      <c r="BL242" s="16" t="s">
        <v>146</v>
      </c>
      <c r="BM242" s="214" t="s">
        <v>401</v>
      </c>
    </row>
    <row r="243" spans="1:65" s="13" customFormat="1" ht="10.199999999999999">
      <c r="B243" s="216"/>
      <c r="C243" s="217"/>
      <c r="D243" s="218" t="s">
        <v>148</v>
      </c>
      <c r="E243" s="219" t="s">
        <v>1</v>
      </c>
      <c r="F243" s="220" t="s">
        <v>402</v>
      </c>
      <c r="G243" s="217"/>
      <c r="H243" s="221">
        <v>107.1</v>
      </c>
      <c r="I243" s="222"/>
      <c r="J243" s="217"/>
      <c r="K243" s="217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148</v>
      </c>
      <c r="AU243" s="227" t="s">
        <v>83</v>
      </c>
      <c r="AV243" s="13" t="s">
        <v>83</v>
      </c>
      <c r="AW243" s="13" t="s">
        <v>30</v>
      </c>
      <c r="AX243" s="13" t="s">
        <v>81</v>
      </c>
      <c r="AY243" s="227" t="s">
        <v>139</v>
      </c>
    </row>
    <row r="244" spans="1:65" s="2" customFormat="1" ht="33" customHeight="1">
      <c r="A244" s="33"/>
      <c r="B244" s="34"/>
      <c r="C244" s="203" t="s">
        <v>403</v>
      </c>
      <c r="D244" s="203" t="s">
        <v>141</v>
      </c>
      <c r="E244" s="204" t="s">
        <v>404</v>
      </c>
      <c r="F244" s="205" t="s">
        <v>405</v>
      </c>
      <c r="G244" s="206" t="s">
        <v>157</v>
      </c>
      <c r="H244" s="207">
        <v>308.2</v>
      </c>
      <c r="I244" s="208"/>
      <c r="J244" s="209">
        <f>ROUND(I244*H244,2)</f>
        <v>0</v>
      </c>
      <c r="K244" s="205" t="s">
        <v>406</v>
      </c>
      <c r="L244" s="38"/>
      <c r="M244" s="210" t="s">
        <v>1</v>
      </c>
      <c r="N244" s="211" t="s">
        <v>40</v>
      </c>
      <c r="O244" s="71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4" t="s">
        <v>146</v>
      </c>
      <c r="AT244" s="214" t="s">
        <v>141</v>
      </c>
      <c r="AU244" s="214" t="s">
        <v>83</v>
      </c>
      <c r="AY244" s="16" t="s">
        <v>139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146</v>
      </c>
      <c r="BK244" s="215">
        <f>ROUND(I244*H244,2)</f>
        <v>0</v>
      </c>
      <c r="BL244" s="16" t="s">
        <v>146</v>
      </c>
      <c r="BM244" s="214" t="s">
        <v>407</v>
      </c>
    </row>
    <row r="245" spans="1:65" s="13" customFormat="1" ht="10.199999999999999">
      <c r="B245" s="216"/>
      <c r="C245" s="217"/>
      <c r="D245" s="218" t="s">
        <v>148</v>
      </c>
      <c r="E245" s="219" t="s">
        <v>1</v>
      </c>
      <c r="F245" s="220" t="s">
        <v>408</v>
      </c>
      <c r="G245" s="217"/>
      <c r="H245" s="221">
        <v>308.2</v>
      </c>
      <c r="I245" s="222"/>
      <c r="J245" s="217"/>
      <c r="K245" s="217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148</v>
      </c>
      <c r="AU245" s="227" t="s">
        <v>83</v>
      </c>
      <c r="AV245" s="13" t="s">
        <v>83</v>
      </c>
      <c r="AW245" s="13" t="s">
        <v>30</v>
      </c>
      <c r="AX245" s="13" t="s">
        <v>81</v>
      </c>
      <c r="AY245" s="227" t="s">
        <v>139</v>
      </c>
    </row>
    <row r="246" spans="1:65" s="2" customFormat="1" ht="44.25" customHeight="1">
      <c r="A246" s="33"/>
      <c r="B246" s="34"/>
      <c r="C246" s="203" t="s">
        <v>409</v>
      </c>
      <c r="D246" s="203" t="s">
        <v>141</v>
      </c>
      <c r="E246" s="204" t="s">
        <v>410</v>
      </c>
      <c r="F246" s="205" t="s">
        <v>411</v>
      </c>
      <c r="G246" s="206" t="s">
        <v>157</v>
      </c>
      <c r="H246" s="207">
        <v>205.8</v>
      </c>
      <c r="I246" s="208"/>
      <c r="J246" s="209">
        <f>ROUND(I246*H246,2)</f>
        <v>0</v>
      </c>
      <c r="K246" s="205" t="s">
        <v>406</v>
      </c>
      <c r="L246" s="38"/>
      <c r="M246" s="210" t="s">
        <v>1</v>
      </c>
      <c r="N246" s="211" t="s">
        <v>40</v>
      </c>
      <c r="O246" s="71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4" t="s">
        <v>146</v>
      </c>
      <c r="AT246" s="214" t="s">
        <v>141</v>
      </c>
      <c r="AU246" s="214" t="s">
        <v>83</v>
      </c>
      <c r="AY246" s="16" t="s">
        <v>139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146</v>
      </c>
      <c r="BK246" s="215">
        <f>ROUND(I246*H246,2)</f>
        <v>0</v>
      </c>
      <c r="BL246" s="16" t="s">
        <v>146</v>
      </c>
      <c r="BM246" s="214" t="s">
        <v>412</v>
      </c>
    </row>
    <row r="247" spans="1:65" s="13" customFormat="1" ht="20.399999999999999">
      <c r="B247" s="216"/>
      <c r="C247" s="217"/>
      <c r="D247" s="218" t="s">
        <v>148</v>
      </c>
      <c r="E247" s="219" t="s">
        <v>1</v>
      </c>
      <c r="F247" s="220" t="s">
        <v>413</v>
      </c>
      <c r="G247" s="217"/>
      <c r="H247" s="221">
        <v>205.8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148</v>
      </c>
      <c r="AU247" s="227" t="s">
        <v>83</v>
      </c>
      <c r="AV247" s="13" t="s">
        <v>83</v>
      </c>
      <c r="AW247" s="13" t="s">
        <v>30</v>
      </c>
      <c r="AX247" s="13" t="s">
        <v>81</v>
      </c>
      <c r="AY247" s="227" t="s">
        <v>139</v>
      </c>
    </row>
    <row r="248" spans="1:65" s="2" customFormat="1" ht="21.75" customHeight="1">
      <c r="A248" s="33"/>
      <c r="B248" s="34"/>
      <c r="C248" s="228" t="s">
        <v>414</v>
      </c>
      <c r="D248" s="228" t="s">
        <v>243</v>
      </c>
      <c r="E248" s="229" t="s">
        <v>415</v>
      </c>
      <c r="F248" s="230" t="s">
        <v>416</v>
      </c>
      <c r="G248" s="231" t="s">
        <v>157</v>
      </c>
      <c r="H248" s="232">
        <v>216.09</v>
      </c>
      <c r="I248" s="233"/>
      <c r="J248" s="234">
        <f>ROUND(I248*H248,2)</f>
        <v>0</v>
      </c>
      <c r="K248" s="230" t="s">
        <v>406</v>
      </c>
      <c r="L248" s="235"/>
      <c r="M248" s="236" t="s">
        <v>1</v>
      </c>
      <c r="N248" s="237" t="s">
        <v>40</v>
      </c>
      <c r="O248" s="71"/>
      <c r="P248" s="212">
        <f>O248*H248</f>
        <v>0</v>
      </c>
      <c r="Q248" s="212">
        <v>4.0000000000000003E-5</v>
      </c>
      <c r="R248" s="212">
        <f>Q248*H248</f>
        <v>8.6436000000000013E-3</v>
      </c>
      <c r="S248" s="212">
        <v>0</v>
      </c>
      <c r="T248" s="213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4" t="s">
        <v>180</v>
      </c>
      <c r="AT248" s="214" t="s">
        <v>243</v>
      </c>
      <c r="AU248" s="214" t="s">
        <v>83</v>
      </c>
      <c r="AY248" s="16" t="s">
        <v>139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146</v>
      </c>
      <c r="BK248" s="215">
        <f>ROUND(I248*H248,2)</f>
        <v>0</v>
      </c>
      <c r="BL248" s="16" t="s">
        <v>146</v>
      </c>
      <c r="BM248" s="214" t="s">
        <v>417</v>
      </c>
    </row>
    <row r="249" spans="1:65" s="13" customFormat="1" ht="10.199999999999999">
      <c r="B249" s="216"/>
      <c r="C249" s="217"/>
      <c r="D249" s="218" t="s">
        <v>148</v>
      </c>
      <c r="E249" s="219" t="s">
        <v>1</v>
      </c>
      <c r="F249" s="220" t="s">
        <v>418</v>
      </c>
      <c r="G249" s="217"/>
      <c r="H249" s="221">
        <v>216.09</v>
      </c>
      <c r="I249" s="222"/>
      <c r="J249" s="217"/>
      <c r="K249" s="217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148</v>
      </c>
      <c r="AU249" s="227" t="s">
        <v>83</v>
      </c>
      <c r="AV249" s="13" t="s">
        <v>83</v>
      </c>
      <c r="AW249" s="13" t="s">
        <v>30</v>
      </c>
      <c r="AX249" s="13" t="s">
        <v>81</v>
      </c>
      <c r="AY249" s="227" t="s">
        <v>139</v>
      </c>
    </row>
    <row r="250" spans="1:65" s="2" customFormat="1" ht="33" customHeight="1">
      <c r="A250" s="33"/>
      <c r="B250" s="34"/>
      <c r="C250" s="203" t="s">
        <v>419</v>
      </c>
      <c r="D250" s="203" t="s">
        <v>141</v>
      </c>
      <c r="E250" s="204" t="s">
        <v>420</v>
      </c>
      <c r="F250" s="205" t="s">
        <v>421</v>
      </c>
      <c r="G250" s="206" t="s">
        <v>144</v>
      </c>
      <c r="H250" s="207">
        <v>815.73500000000001</v>
      </c>
      <c r="I250" s="208"/>
      <c r="J250" s="209">
        <f>ROUND(I250*H250,2)</f>
        <v>0</v>
      </c>
      <c r="K250" s="205" t="s">
        <v>145</v>
      </c>
      <c r="L250" s="38"/>
      <c r="M250" s="210" t="s">
        <v>1</v>
      </c>
      <c r="N250" s="211" t="s">
        <v>40</v>
      </c>
      <c r="O250" s="71"/>
      <c r="P250" s="212">
        <f>O250*H250</f>
        <v>0</v>
      </c>
      <c r="Q250" s="212">
        <v>1.146E-2</v>
      </c>
      <c r="R250" s="212">
        <f>Q250*H250</f>
        <v>9.3483231</v>
      </c>
      <c r="S250" s="212">
        <v>0</v>
      </c>
      <c r="T250" s="21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4" t="s">
        <v>146</v>
      </c>
      <c r="AT250" s="214" t="s">
        <v>141</v>
      </c>
      <c r="AU250" s="214" t="s">
        <v>83</v>
      </c>
      <c r="AY250" s="16" t="s">
        <v>139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146</v>
      </c>
      <c r="BK250" s="215">
        <f>ROUND(I250*H250,2)</f>
        <v>0</v>
      </c>
      <c r="BL250" s="16" t="s">
        <v>146</v>
      </c>
      <c r="BM250" s="214" t="s">
        <v>422</v>
      </c>
    </row>
    <row r="251" spans="1:65" s="13" customFormat="1" ht="10.199999999999999">
      <c r="B251" s="216"/>
      <c r="C251" s="217"/>
      <c r="D251" s="218" t="s">
        <v>148</v>
      </c>
      <c r="E251" s="219" t="s">
        <v>1</v>
      </c>
      <c r="F251" s="220" t="s">
        <v>423</v>
      </c>
      <c r="G251" s="217"/>
      <c r="H251" s="221">
        <v>126.985</v>
      </c>
      <c r="I251" s="222"/>
      <c r="J251" s="217"/>
      <c r="K251" s="217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148</v>
      </c>
      <c r="AU251" s="227" t="s">
        <v>83</v>
      </c>
      <c r="AV251" s="13" t="s">
        <v>83</v>
      </c>
      <c r="AW251" s="13" t="s">
        <v>30</v>
      </c>
      <c r="AX251" s="13" t="s">
        <v>73</v>
      </c>
      <c r="AY251" s="227" t="s">
        <v>139</v>
      </c>
    </row>
    <row r="252" spans="1:65" s="13" customFormat="1" ht="10.199999999999999">
      <c r="B252" s="216"/>
      <c r="C252" s="217"/>
      <c r="D252" s="218" t="s">
        <v>148</v>
      </c>
      <c r="E252" s="219" t="s">
        <v>1</v>
      </c>
      <c r="F252" s="220" t="s">
        <v>424</v>
      </c>
      <c r="G252" s="217"/>
      <c r="H252" s="221">
        <v>131.935</v>
      </c>
      <c r="I252" s="222"/>
      <c r="J252" s="217"/>
      <c r="K252" s="217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148</v>
      </c>
      <c r="AU252" s="227" t="s">
        <v>83</v>
      </c>
      <c r="AV252" s="13" t="s">
        <v>83</v>
      </c>
      <c r="AW252" s="13" t="s">
        <v>30</v>
      </c>
      <c r="AX252" s="13" t="s">
        <v>73</v>
      </c>
      <c r="AY252" s="227" t="s">
        <v>139</v>
      </c>
    </row>
    <row r="253" spans="1:65" s="13" customFormat="1" ht="20.399999999999999">
      <c r="B253" s="216"/>
      <c r="C253" s="217"/>
      <c r="D253" s="218" t="s">
        <v>148</v>
      </c>
      <c r="E253" s="219" t="s">
        <v>1</v>
      </c>
      <c r="F253" s="220" t="s">
        <v>425</v>
      </c>
      <c r="G253" s="217"/>
      <c r="H253" s="221">
        <v>227.22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148</v>
      </c>
      <c r="AU253" s="227" t="s">
        <v>83</v>
      </c>
      <c r="AV253" s="13" t="s">
        <v>83</v>
      </c>
      <c r="AW253" s="13" t="s">
        <v>30</v>
      </c>
      <c r="AX253" s="13" t="s">
        <v>73</v>
      </c>
      <c r="AY253" s="227" t="s">
        <v>139</v>
      </c>
    </row>
    <row r="254" spans="1:65" s="13" customFormat="1" ht="20.399999999999999">
      <c r="B254" s="216"/>
      <c r="C254" s="217"/>
      <c r="D254" s="218" t="s">
        <v>148</v>
      </c>
      <c r="E254" s="219" t="s">
        <v>1</v>
      </c>
      <c r="F254" s="220" t="s">
        <v>426</v>
      </c>
      <c r="G254" s="217"/>
      <c r="H254" s="221">
        <v>241.71</v>
      </c>
      <c r="I254" s="222"/>
      <c r="J254" s="217"/>
      <c r="K254" s="217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148</v>
      </c>
      <c r="AU254" s="227" t="s">
        <v>83</v>
      </c>
      <c r="AV254" s="13" t="s">
        <v>83</v>
      </c>
      <c r="AW254" s="13" t="s">
        <v>30</v>
      </c>
      <c r="AX254" s="13" t="s">
        <v>73</v>
      </c>
      <c r="AY254" s="227" t="s">
        <v>139</v>
      </c>
    </row>
    <row r="255" spans="1:65" s="13" customFormat="1" ht="10.199999999999999">
      <c r="B255" s="216"/>
      <c r="C255" s="217"/>
      <c r="D255" s="218" t="s">
        <v>148</v>
      </c>
      <c r="E255" s="219" t="s">
        <v>1</v>
      </c>
      <c r="F255" s="220" t="s">
        <v>427</v>
      </c>
      <c r="G255" s="217"/>
      <c r="H255" s="221">
        <v>28.725000000000001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148</v>
      </c>
      <c r="AU255" s="227" t="s">
        <v>83</v>
      </c>
      <c r="AV255" s="13" t="s">
        <v>83</v>
      </c>
      <c r="AW255" s="13" t="s">
        <v>30</v>
      </c>
      <c r="AX255" s="13" t="s">
        <v>73</v>
      </c>
      <c r="AY255" s="227" t="s">
        <v>139</v>
      </c>
    </row>
    <row r="256" spans="1:65" s="13" customFormat="1" ht="10.199999999999999">
      <c r="B256" s="216"/>
      <c r="C256" s="217"/>
      <c r="D256" s="218" t="s">
        <v>148</v>
      </c>
      <c r="E256" s="219" t="s">
        <v>1</v>
      </c>
      <c r="F256" s="220" t="s">
        <v>428</v>
      </c>
      <c r="G256" s="217"/>
      <c r="H256" s="221">
        <v>59.16</v>
      </c>
      <c r="I256" s="222"/>
      <c r="J256" s="217"/>
      <c r="K256" s="217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148</v>
      </c>
      <c r="AU256" s="227" t="s">
        <v>83</v>
      </c>
      <c r="AV256" s="13" t="s">
        <v>83</v>
      </c>
      <c r="AW256" s="13" t="s">
        <v>30</v>
      </c>
      <c r="AX256" s="13" t="s">
        <v>73</v>
      </c>
      <c r="AY256" s="227" t="s">
        <v>139</v>
      </c>
    </row>
    <row r="257" spans="1:65" s="14" customFormat="1" ht="10.199999999999999">
      <c r="B257" s="238"/>
      <c r="C257" s="239"/>
      <c r="D257" s="218" t="s">
        <v>148</v>
      </c>
      <c r="E257" s="240" t="s">
        <v>1</v>
      </c>
      <c r="F257" s="241" t="s">
        <v>429</v>
      </c>
      <c r="G257" s="239"/>
      <c r="H257" s="242">
        <v>815.73500000000001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AT257" s="248" t="s">
        <v>148</v>
      </c>
      <c r="AU257" s="248" t="s">
        <v>83</v>
      </c>
      <c r="AV257" s="14" t="s">
        <v>146</v>
      </c>
      <c r="AW257" s="14" t="s">
        <v>30</v>
      </c>
      <c r="AX257" s="14" t="s">
        <v>81</v>
      </c>
      <c r="AY257" s="248" t="s">
        <v>139</v>
      </c>
    </row>
    <row r="258" spans="1:65" s="2" customFormat="1" ht="44.25" customHeight="1">
      <c r="A258" s="33"/>
      <c r="B258" s="34"/>
      <c r="C258" s="203" t="s">
        <v>430</v>
      </c>
      <c r="D258" s="203" t="s">
        <v>141</v>
      </c>
      <c r="E258" s="204" t="s">
        <v>431</v>
      </c>
      <c r="F258" s="205" t="s">
        <v>432</v>
      </c>
      <c r="G258" s="206" t="s">
        <v>144</v>
      </c>
      <c r="H258" s="207">
        <v>795.48500000000001</v>
      </c>
      <c r="I258" s="208"/>
      <c r="J258" s="209">
        <f>ROUND(I258*H258,2)</f>
        <v>0</v>
      </c>
      <c r="K258" s="205" t="s">
        <v>406</v>
      </c>
      <c r="L258" s="38"/>
      <c r="M258" s="210" t="s">
        <v>1</v>
      </c>
      <c r="N258" s="211" t="s">
        <v>40</v>
      </c>
      <c r="O258" s="71"/>
      <c r="P258" s="212">
        <f>O258*H258</f>
        <v>0</v>
      </c>
      <c r="Q258" s="212">
        <v>2.6800000000000001E-3</v>
      </c>
      <c r="R258" s="212">
        <f>Q258*H258</f>
        <v>2.1318998000000002</v>
      </c>
      <c r="S258" s="212">
        <v>0</v>
      </c>
      <c r="T258" s="21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4" t="s">
        <v>146</v>
      </c>
      <c r="AT258" s="214" t="s">
        <v>141</v>
      </c>
      <c r="AU258" s="214" t="s">
        <v>83</v>
      </c>
      <c r="AY258" s="16" t="s">
        <v>139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146</v>
      </c>
      <c r="BK258" s="215">
        <f>ROUND(I258*H258,2)</f>
        <v>0</v>
      </c>
      <c r="BL258" s="16" t="s">
        <v>146</v>
      </c>
      <c r="BM258" s="214" t="s">
        <v>433</v>
      </c>
    </row>
    <row r="259" spans="1:65" s="13" customFormat="1" ht="10.199999999999999">
      <c r="B259" s="216"/>
      <c r="C259" s="217"/>
      <c r="D259" s="218" t="s">
        <v>148</v>
      </c>
      <c r="E259" s="219" t="s">
        <v>1</v>
      </c>
      <c r="F259" s="220" t="s">
        <v>434</v>
      </c>
      <c r="G259" s="217"/>
      <c r="H259" s="221">
        <v>795.48500000000001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148</v>
      </c>
      <c r="AU259" s="227" t="s">
        <v>83</v>
      </c>
      <c r="AV259" s="13" t="s">
        <v>83</v>
      </c>
      <c r="AW259" s="13" t="s">
        <v>30</v>
      </c>
      <c r="AX259" s="13" t="s">
        <v>81</v>
      </c>
      <c r="AY259" s="227" t="s">
        <v>139</v>
      </c>
    </row>
    <row r="260" spans="1:65" s="2" customFormat="1" ht="21.75" customHeight="1">
      <c r="A260" s="33"/>
      <c r="B260" s="34"/>
      <c r="C260" s="228" t="s">
        <v>435</v>
      </c>
      <c r="D260" s="228" t="s">
        <v>243</v>
      </c>
      <c r="E260" s="229" t="s">
        <v>436</v>
      </c>
      <c r="F260" s="230" t="s">
        <v>437</v>
      </c>
      <c r="G260" s="231" t="s">
        <v>157</v>
      </c>
      <c r="H260" s="232">
        <v>323.61</v>
      </c>
      <c r="I260" s="233"/>
      <c r="J260" s="234">
        <f>ROUND(I260*H260,2)</f>
        <v>0</v>
      </c>
      <c r="K260" s="230" t="s">
        <v>145</v>
      </c>
      <c r="L260" s="235"/>
      <c r="M260" s="236" t="s">
        <v>1</v>
      </c>
      <c r="N260" s="237" t="s">
        <v>40</v>
      </c>
      <c r="O260" s="71"/>
      <c r="P260" s="212">
        <f>O260*H260</f>
        <v>0</v>
      </c>
      <c r="Q260" s="212">
        <v>1E-4</v>
      </c>
      <c r="R260" s="212">
        <f>Q260*H260</f>
        <v>3.2361000000000001E-2</v>
      </c>
      <c r="S260" s="212">
        <v>0</v>
      </c>
      <c r="T260" s="213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4" t="s">
        <v>180</v>
      </c>
      <c r="AT260" s="214" t="s">
        <v>243</v>
      </c>
      <c r="AU260" s="214" t="s">
        <v>83</v>
      </c>
      <c r="AY260" s="16" t="s">
        <v>139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146</v>
      </c>
      <c r="BK260" s="215">
        <f>ROUND(I260*H260,2)</f>
        <v>0</v>
      </c>
      <c r="BL260" s="16" t="s">
        <v>146</v>
      </c>
      <c r="BM260" s="214" t="s">
        <v>438</v>
      </c>
    </row>
    <row r="261" spans="1:65" s="13" customFormat="1" ht="10.199999999999999">
      <c r="B261" s="216"/>
      <c r="C261" s="217"/>
      <c r="D261" s="218" t="s">
        <v>148</v>
      </c>
      <c r="E261" s="219" t="s">
        <v>1</v>
      </c>
      <c r="F261" s="220" t="s">
        <v>439</v>
      </c>
      <c r="G261" s="217"/>
      <c r="H261" s="221">
        <v>323.61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148</v>
      </c>
      <c r="AU261" s="227" t="s">
        <v>83</v>
      </c>
      <c r="AV261" s="13" t="s">
        <v>83</v>
      </c>
      <c r="AW261" s="13" t="s">
        <v>30</v>
      </c>
      <c r="AX261" s="13" t="s">
        <v>81</v>
      </c>
      <c r="AY261" s="227" t="s">
        <v>139</v>
      </c>
    </row>
    <row r="262" spans="1:65" s="2" customFormat="1" ht="21.75" customHeight="1">
      <c r="A262" s="33"/>
      <c r="B262" s="34"/>
      <c r="C262" s="203" t="s">
        <v>440</v>
      </c>
      <c r="D262" s="203" t="s">
        <v>141</v>
      </c>
      <c r="E262" s="204" t="s">
        <v>441</v>
      </c>
      <c r="F262" s="205" t="s">
        <v>442</v>
      </c>
      <c r="G262" s="206" t="s">
        <v>157</v>
      </c>
      <c r="H262" s="207">
        <v>47.4</v>
      </c>
      <c r="I262" s="208"/>
      <c r="J262" s="209">
        <f>ROUND(I262*H262,2)</f>
        <v>0</v>
      </c>
      <c r="K262" s="205" t="s">
        <v>145</v>
      </c>
      <c r="L262" s="38"/>
      <c r="M262" s="210" t="s">
        <v>1</v>
      </c>
      <c r="N262" s="211" t="s">
        <v>40</v>
      </c>
      <c r="O262" s="71"/>
      <c r="P262" s="212">
        <f>O262*H262</f>
        <v>0</v>
      </c>
      <c r="Q262" s="212">
        <v>2.0650000000000002E-2</v>
      </c>
      <c r="R262" s="212">
        <f>Q262*H262</f>
        <v>0.97881000000000007</v>
      </c>
      <c r="S262" s="212">
        <v>0</v>
      </c>
      <c r="T262" s="21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4" t="s">
        <v>146</v>
      </c>
      <c r="AT262" s="214" t="s">
        <v>141</v>
      </c>
      <c r="AU262" s="214" t="s">
        <v>83</v>
      </c>
      <c r="AY262" s="16" t="s">
        <v>139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146</v>
      </c>
      <c r="BK262" s="215">
        <f>ROUND(I262*H262,2)</f>
        <v>0</v>
      </c>
      <c r="BL262" s="16" t="s">
        <v>146</v>
      </c>
      <c r="BM262" s="214" t="s">
        <v>443</v>
      </c>
    </row>
    <row r="263" spans="1:65" s="13" customFormat="1" ht="10.199999999999999">
      <c r="B263" s="216"/>
      <c r="C263" s="217"/>
      <c r="D263" s="218" t="s">
        <v>148</v>
      </c>
      <c r="E263" s="219" t="s">
        <v>1</v>
      </c>
      <c r="F263" s="220" t="s">
        <v>444</v>
      </c>
      <c r="G263" s="217"/>
      <c r="H263" s="221">
        <v>47.4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148</v>
      </c>
      <c r="AU263" s="227" t="s">
        <v>83</v>
      </c>
      <c r="AV263" s="13" t="s">
        <v>83</v>
      </c>
      <c r="AW263" s="13" t="s">
        <v>30</v>
      </c>
      <c r="AX263" s="13" t="s">
        <v>81</v>
      </c>
      <c r="AY263" s="227" t="s">
        <v>139</v>
      </c>
    </row>
    <row r="264" spans="1:65" s="2" customFormat="1" ht="33" customHeight="1">
      <c r="A264" s="33"/>
      <c r="B264" s="34"/>
      <c r="C264" s="203" t="s">
        <v>445</v>
      </c>
      <c r="D264" s="203" t="s">
        <v>141</v>
      </c>
      <c r="E264" s="204" t="s">
        <v>446</v>
      </c>
      <c r="F264" s="205" t="s">
        <v>447</v>
      </c>
      <c r="G264" s="206" t="s">
        <v>144</v>
      </c>
      <c r="H264" s="207">
        <v>162.75</v>
      </c>
      <c r="I264" s="208"/>
      <c r="J264" s="209">
        <f>ROUND(I264*H264,2)</f>
        <v>0</v>
      </c>
      <c r="K264" s="205" t="s">
        <v>406</v>
      </c>
      <c r="L264" s="38"/>
      <c r="M264" s="210" t="s">
        <v>1</v>
      </c>
      <c r="N264" s="211" t="s">
        <v>40</v>
      </c>
      <c r="O264" s="71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4" t="s">
        <v>146</v>
      </c>
      <c r="AT264" s="214" t="s">
        <v>141</v>
      </c>
      <c r="AU264" s="214" t="s">
        <v>83</v>
      </c>
      <c r="AY264" s="16" t="s">
        <v>139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146</v>
      </c>
      <c r="BK264" s="215">
        <f>ROUND(I264*H264,2)</f>
        <v>0</v>
      </c>
      <c r="BL264" s="16" t="s">
        <v>146</v>
      </c>
      <c r="BM264" s="214" t="s">
        <v>448</v>
      </c>
    </row>
    <row r="265" spans="1:65" s="13" customFormat="1" ht="10.199999999999999">
      <c r="B265" s="216"/>
      <c r="C265" s="217"/>
      <c r="D265" s="218" t="s">
        <v>148</v>
      </c>
      <c r="E265" s="219" t="s">
        <v>1</v>
      </c>
      <c r="F265" s="220" t="s">
        <v>449</v>
      </c>
      <c r="G265" s="217"/>
      <c r="H265" s="221">
        <v>162.75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148</v>
      </c>
      <c r="AU265" s="227" t="s">
        <v>83</v>
      </c>
      <c r="AV265" s="13" t="s">
        <v>83</v>
      </c>
      <c r="AW265" s="13" t="s">
        <v>30</v>
      </c>
      <c r="AX265" s="13" t="s">
        <v>81</v>
      </c>
      <c r="AY265" s="227" t="s">
        <v>139</v>
      </c>
    </row>
    <row r="266" spans="1:65" s="2" customFormat="1" ht="33" customHeight="1">
      <c r="A266" s="33"/>
      <c r="B266" s="34"/>
      <c r="C266" s="203" t="s">
        <v>450</v>
      </c>
      <c r="D266" s="203" t="s">
        <v>141</v>
      </c>
      <c r="E266" s="204" t="s">
        <v>451</v>
      </c>
      <c r="F266" s="205" t="s">
        <v>452</v>
      </c>
      <c r="G266" s="206" t="s">
        <v>144</v>
      </c>
      <c r="H266" s="207">
        <v>391.57799999999997</v>
      </c>
      <c r="I266" s="208"/>
      <c r="J266" s="209">
        <f>ROUND(I266*H266,2)</f>
        <v>0</v>
      </c>
      <c r="K266" s="205" t="s">
        <v>406</v>
      </c>
      <c r="L266" s="38"/>
      <c r="M266" s="210" t="s">
        <v>1</v>
      </c>
      <c r="N266" s="211" t="s">
        <v>40</v>
      </c>
      <c r="O266" s="71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4" t="s">
        <v>146</v>
      </c>
      <c r="AT266" s="214" t="s">
        <v>141</v>
      </c>
      <c r="AU266" s="214" t="s">
        <v>83</v>
      </c>
      <c r="AY266" s="16" t="s">
        <v>139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146</v>
      </c>
      <c r="BK266" s="215">
        <f>ROUND(I266*H266,2)</f>
        <v>0</v>
      </c>
      <c r="BL266" s="16" t="s">
        <v>146</v>
      </c>
      <c r="BM266" s="214" t="s">
        <v>453</v>
      </c>
    </row>
    <row r="267" spans="1:65" s="13" customFormat="1" ht="20.399999999999999">
      <c r="B267" s="216"/>
      <c r="C267" s="217"/>
      <c r="D267" s="218" t="s">
        <v>148</v>
      </c>
      <c r="E267" s="219" t="s">
        <v>1</v>
      </c>
      <c r="F267" s="220" t="s">
        <v>454</v>
      </c>
      <c r="G267" s="217"/>
      <c r="H267" s="221">
        <v>391.57799999999997</v>
      </c>
      <c r="I267" s="222"/>
      <c r="J267" s="217"/>
      <c r="K267" s="217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148</v>
      </c>
      <c r="AU267" s="227" t="s">
        <v>83</v>
      </c>
      <c r="AV267" s="13" t="s">
        <v>83</v>
      </c>
      <c r="AW267" s="13" t="s">
        <v>30</v>
      </c>
      <c r="AX267" s="13" t="s">
        <v>81</v>
      </c>
      <c r="AY267" s="227" t="s">
        <v>139</v>
      </c>
    </row>
    <row r="268" spans="1:65" s="2" customFormat="1" ht="16.5" customHeight="1">
      <c r="A268" s="33"/>
      <c r="B268" s="34"/>
      <c r="C268" s="203" t="s">
        <v>455</v>
      </c>
      <c r="D268" s="203" t="s">
        <v>141</v>
      </c>
      <c r="E268" s="204" t="s">
        <v>456</v>
      </c>
      <c r="F268" s="205" t="s">
        <v>457</v>
      </c>
      <c r="G268" s="206" t="s">
        <v>144</v>
      </c>
      <c r="H268" s="207">
        <v>815.73500000000001</v>
      </c>
      <c r="I268" s="208"/>
      <c r="J268" s="209">
        <f>ROUND(I268*H268,2)</f>
        <v>0</v>
      </c>
      <c r="K268" s="205" t="s">
        <v>406</v>
      </c>
      <c r="L268" s="38"/>
      <c r="M268" s="210" t="s">
        <v>1</v>
      </c>
      <c r="N268" s="211" t="s">
        <v>40</v>
      </c>
      <c r="O268" s="71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4" t="s">
        <v>146</v>
      </c>
      <c r="AT268" s="214" t="s">
        <v>141</v>
      </c>
      <c r="AU268" s="214" t="s">
        <v>83</v>
      </c>
      <c r="AY268" s="16" t="s">
        <v>139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146</v>
      </c>
      <c r="BK268" s="215">
        <f>ROUND(I268*H268,2)</f>
        <v>0</v>
      </c>
      <c r="BL268" s="16" t="s">
        <v>146</v>
      </c>
      <c r="BM268" s="214" t="s">
        <v>458</v>
      </c>
    </row>
    <row r="269" spans="1:65" s="13" customFormat="1" ht="10.199999999999999">
      <c r="B269" s="216"/>
      <c r="C269" s="217"/>
      <c r="D269" s="218" t="s">
        <v>148</v>
      </c>
      <c r="E269" s="219" t="s">
        <v>1</v>
      </c>
      <c r="F269" s="220" t="s">
        <v>459</v>
      </c>
      <c r="G269" s="217"/>
      <c r="H269" s="221">
        <v>815.73500000000001</v>
      </c>
      <c r="I269" s="222"/>
      <c r="J269" s="217"/>
      <c r="K269" s="217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148</v>
      </c>
      <c r="AU269" s="227" t="s">
        <v>83</v>
      </c>
      <c r="AV269" s="13" t="s">
        <v>83</v>
      </c>
      <c r="AW269" s="13" t="s">
        <v>30</v>
      </c>
      <c r="AX269" s="13" t="s">
        <v>81</v>
      </c>
      <c r="AY269" s="227" t="s">
        <v>139</v>
      </c>
    </row>
    <row r="270" spans="1:65" s="2" customFormat="1" ht="33" customHeight="1">
      <c r="A270" s="33"/>
      <c r="B270" s="34"/>
      <c r="C270" s="203" t="s">
        <v>460</v>
      </c>
      <c r="D270" s="203" t="s">
        <v>141</v>
      </c>
      <c r="E270" s="204" t="s">
        <v>461</v>
      </c>
      <c r="F270" s="205" t="s">
        <v>462</v>
      </c>
      <c r="G270" s="206" t="s">
        <v>144</v>
      </c>
      <c r="H270" s="207">
        <v>32.44</v>
      </c>
      <c r="I270" s="208"/>
      <c r="J270" s="209">
        <f>ROUND(I270*H270,2)</f>
        <v>0</v>
      </c>
      <c r="K270" s="205" t="s">
        <v>145</v>
      </c>
      <c r="L270" s="38"/>
      <c r="M270" s="210" t="s">
        <v>1</v>
      </c>
      <c r="N270" s="211" t="s">
        <v>40</v>
      </c>
      <c r="O270" s="71"/>
      <c r="P270" s="212">
        <f>O270*H270</f>
        <v>0</v>
      </c>
      <c r="Q270" s="212">
        <v>6.0699999999999999E-3</v>
      </c>
      <c r="R270" s="212">
        <f>Q270*H270</f>
        <v>0.19691079999999997</v>
      </c>
      <c r="S270" s="212">
        <v>6.0000000000000001E-3</v>
      </c>
      <c r="T270" s="213">
        <f>S270*H270</f>
        <v>0.19463999999999998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4" t="s">
        <v>146</v>
      </c>
      <c r="AT270" s="214" t="s">
        <v>141</v>
      </c>
      <c r="AU270" s="214" t="s">
        <v>83</v>
      </c>
      <c r="AY270" s="16" t="s">
        <v>139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146</v>
      </c>
      <c r="BK270" s="215">
        <f>ROUND(I270*H270,2)</f>
        <v>0</v>
      </c>
      <c r="BL270" s="16" t="s">
        <v>146</v>
      </c>
      <c r="BM270" s="214" t="s">
        <v>463</v>
      </c>
    </row>
    <row r="271" spans="1:65" s="13" customFormat="1" ht="10.199999999999999">
      <c r="B271" s="216"/>
      <c r="C271" s="217"/>
      <c r="D271" s="218" t="s">
        <v>148</v>
      </c>
      <c r="E271" s="219" t="s">
        <v>1</v>
      </c>
      <c r="F271" s="220" t="s">
        <v>464</v>
      </c>
      <c r="G271" s="217"/>
      <c r="H271" s="221">
        <v>32.44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148</v>
      </c>
      <c r="AU271" s="227" t="s">
        <v>83</v>
      </c>
      <c r="AV271" s="13" t="s">
        <v>83</v>
      </c>
      <c r="AW271" s="13" t="s">
        <v>30</v>
      </c>
      <c r="AX271" s="13" t="s">
        <v>81</v>
      </c>
      <c r="AY271" s="227" t="s">
        <v>139</v>
      </c>
    </row>
    <row r="272" spans="1:65" s="2" customFormat="1" ht="33" customHeight="1">
      <c r="A272" s="33"/>
      <c r="B272" s="34"/>
      <c r="C272" s="203" t="s">
        <v>465</v>
      </c>
      <c r="D272" s="203" t="s">
        <v>141</v>
      </c>
      <c r="E272" s="204" t="s">
        <v>466</v>
      </c>
      <c r="F272" s="205" t="s">
        <v>467</v>
      </c>
      <c r="G272" s="206" t="s">
        <v>144</v>
      </c>
      <c r="H272" s="207">
        <v>32.44</v>
      </c>
      <c r="I272" s="208"/>
      <c r="J272" s="209">
        <f>ROUND(I272*H272,2)</f>
        <v>0</v>
      </c>
      <c r="K272" s="205" t="s">
        <v>145</v>
      </c>
      <c r="L272" s="38"/>
      <c r="M272" s="210" t="s">
        <v>1</v>
      </c>
      <c r="N272" s="211" t="s">
        <v>40</v>
      </c>
      <c r="O272" s="71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4" t="s">
        <v>146</v>
      </c>
      <c r="AT272" s="214" t="s">
        <v>141</v>
      </c>
      <c r="AU272" s="214" t="s">
        <v>83</v>
      </c>
      <c r="AY272" s="16" t="s">
        <v>139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146</v>
      </c>
      <c r="BK272" s="215">
        <f>ROUND(I272*H272,2)</f>
        <v>0</v>
      </c>
      <c r="BL272" s="16" t="s">
        <v>146</v>
      </c>
      <c r="BM272" s="214" t="s">
        <v>468</v>
      </c>
    </row>
    <row r="273" spans="1:65" s="13" customFormat="1" ht="10.199999999999999">
      <c r="B273" s="216"/>
      <c r="C273" s="217"/>
      <c r="D273" s="218" t="s">
        <v>148</v>
      </c>
      <c r="E273" s="219" t="s">
        <v>1</v>
      </c>
      <c r="F273" s="220" t="s">
        <v>464</v>
      </c>
      <c r="G273" s="217"/>
      <c r="H273" s="221">
        <v>32.44</v>
      </c>
      <c r="I273" s="222"/>
      <c r="J273" s="217"/>
      <c r="K273" s="217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148</v>
      </c>
      <c r="AU273" s="227" t="s">
        <v>83</v>
      </c>
      <c r="AV273" s="13" t="s">
        <v>83</v>
      </c>
      <c r="AW273" s="13" t="s">
        <v>30</v>
      </c>
      <c r="AX273" s="13" t="s">
        <v>81</v>
      </c>
      <c r="AY273" s="227" t="s">
        <v>139</v>
      </c>
    </row>
    <row r="274" spans="1:65" s="2" customFormat="1" ht="21.75" customHeight="1">
      <c r="A274" s="33"/>
      <c r="B274" s="34"/>
      <c r="C274" s="203" t="s">
        <v>469</v>
      </c>
      <c r="D274" s="203" t="s">
        <v>141</v>
      </c>
      <c r="E274" s="204" t="s">
        <v>470</v>
      </c>
      <c r="F274" s="205" t="s">
        <v>471</v>
      </c>
      <c r="G274" s="206" t="s">
        <v>157</v>
      </c>
      <c r="H274" s="207">
        <v>308.2</v>
      </c>
      <c r="I274" s="208"/>
      <c r="J274" s="209">
        <f>ROUND(I274*H274,2)</f>
        <v>0</v>
      </c>
      <c r="K274" s="205" t="s">
        <v>145</v>
      </c>
      <c r="L274" s="38"/>
      <c r="M274" s="210" t="s">
        <v>1</v>
      </c>
      <c r="N274" s="211" t="s">
        <v>40</v>
      </c>
      <c r="O274" s="71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4" t="s">
        <v>146</v>
      </c>
      <c r="AT274" s="214" t="s">
        <v>141</v>
      </c>
      <c r="AU274" s="214" t="s">
        <v>83</v>
      </c>
      <c r="AY274" s="16" t="s">
        <v>139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146</v>
      </c>
      <c r="BK274" s="215">
        <f>ROUND(I274*H274,2)</f>
        <v>0</v>
      </c>
      <c r="BL274" s="16" t="s">
        <v>146</v>
      </c>
      <c r="BM274" s="214" t="s">
        <v>472</v>
      </c>
    </row>
    <row r="275" spans="1:65" s="13" customFormat="1" ht="10.199999999999999">
      <c r="B275" s="216"/>
      <c r="C275" s="217"/>
      <c r="D275" s="218" t="s">
        <v>148</v>
      </c>
      <c r="E275" s="219" t="s">
        <v>1</v>
      </c>
      <c r="F275" s="220" t="s">
        <v>473</v>
      </c>
      <c r="G275" s="217"/>
      <c r="H275" s="221">
        <v>308.2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148</v>
      </c>
      <c r="AU275" s="227" t="s">
        <v>83</v>
      </c>
      <c r="AV275" s="13" t="s">
        <v>83</v>
      </c>
      <c r="AW275" s="13" t="s">
        <v>30</v>
      </c>
      <c r="AX275" s="13" t="s">
        <v>81</v>
      </c>
      <c r="AY275" s="227" t="s">
        <v>139</v>
      </c>
    </row>
    <row r="276" spans="1:65" s="2" customFormat="1" ht="21.75" customHeight="1">
      <c r="A276" s="33"/>
      <c r="B276" s="34"/>
      <c r="C276" s="203" t="s">
        <v>474</v>
      </c>
      <c r="D276" s="203" t="s">
        <v>141</v>
      </c>
      <c r="E276" s="204" t="s">
        <v>475</v>
      </c>
      <c r="F276" s="205" t="s">
        <v>476</v>
      </c>
      <c r="G276" s="206" t="s">
        <v>144</v>
      </c>
      <c r="H276" s="207">
        <v>18</v>
      </c>
      <c r="I276" s="208"/>
      <c r="J276" s="209">
        <f>ROUND(I276*H276,2)</f>
        <v>0</v>
      </c>
      <c r="K276" s="205" t="s">
        <v>145</v>
      </c>
      <c r="L276" s="38"/>
      <c r="M276" s="210" t="s">
        <v>1</v>
      </c>
      <c r="N276" s="211" t="s">
        <v>40</v>
      </c>
      <c r="O276" s="71"/>
      <c r="P276" s="212">
        <f>O276*H276</f>
        <v>0</v>
      </c>
      <c r="Q276" s="212">
        <v>0</v>
      </c>
      <c r="R276" s="212">
        <f>Q276*H276</f>
        <v>0</v>
      </c>
      <c r="S276" s="212">
        <v>0</v>
      </c>
      <c r="T276" s="213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4" t="s">
        <v>146</v>
      </c>
      <c r="AT276" s="214" t="s">
        <v>141</v>
      </c>
      <c r="AU276" s="214" t="s">
        <v>83</v>
      </c>
      <c r="AY276" s="16" t="s">
        <v>139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146</v>
      </c>
      <c r="BK276" s="215">
        <f>ROUND(I276*H276,2)</f>
        <v>0</v>
      </c>
      <c r="BL276" s="16" t="s">
        <v>146</v>
      </c>
      <c r="BM276" s="214" t="s">
        <v>477</v>
      </c>
    </row>
    <row r="277" spans="1:65" s="13" customFormat="1" ht="10.199999999999999">
      <c r="B277" s="216"/>
      <c r="C277" s="217"/>
      <c r="D277" s="218" t="s">
        <v>148</v>
      </c>
      <c r="E277" s="219" t="s">
        <v>1</v>
      </c>
      <c r="F277" s="220" t="s">
        <v>478</v>
      </c>
      <c r="G277" s="217"/>
      <c r="H277" s="221">
        <v>18</v>
      </c>
      <c r="I277" s="222"/>
      <c r="J277" s="217"/>
      <c r="K277" s="217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148</v>
      </c>
      <c r="AU277" s="227" t="s">
        <v>83</v>
      </c>
      <c r="AV277" s="13" t="s">
        <v>83</v>
      </c>
      <c r="AW277" s="13" t="s">
        <v>30</v>
      </c>
      <c r="AX277" s="13" t="s">
        <v>81</v>
      </c>
      <c r="AY277" s="227" t="s">
        <v>139</v>
      </c>
    </row>
    <row r="278" spans="1:65" s="2" customFormat="1" ht="21.75" customHeight="1">
      <c r="A278" s="33"/>
      <c r="B278" s="34"/>
      <c r="C278" s="203" t="s">
        <v>479</v>
      </c>
      <c r="D278" s="203" t="s">
        <v>141</v>
      </c>
      <c r="E278" s="204" t="s">
        <v>480</v>
      </c>
      <c r="F278" s="205" t="s">
        <v>481</v>
      </c>
      <c r="G278" s="206" t="s">
        <v>144</v>
      </c>
      <c r="H278" s="207">
        <v>7.84</v>
      </c>
      <c r="I278" s="208"/>
      <c r="J278" s="209">
        <f>ROUND(I278*H278,2)</f>
        <v>0</v>
      </c>
      <c r="K278" s="205" t="s">
        <v>145</v>
      </c>
      <c r="L278" s="38"/>
      <c r="M278" s="210" t="s">
        <v>1</v>
      </c>
      <c r="N278" s="211" t="s">
        <v>40</v>
      </c>
      <c r="O278" s="71"/>
      <c r="P278" s="212">
        <f>O278*H278</f>
        <v>0</v>
      </c>
      <c r="Q278" s="212">
        <v>0.3674</v>
      </c>
      <c r="R278" s="212">
        <f>Q278*H278</f>
        <v>2.8804159999999999</v>
      </c>
      <c r="S278" s="212">
        <v>0</v>
      </c>
      <c r="T278" s="213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4" t="s">
        <v>146</v>
      </c>
      <c r="AT278" s="214" t="s">
        <v>141</v>
      </c>
      <c r="AU278" s="214" t="s">
        <v>83</v>
      </c>
      <c r="AY278" s="16" t="s">
        <v>139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6" t="s">
        <v>146</v>
      </c>
      <c r="BK278" s="215">
        <f>ROUND(I278*H278,2)</f>
        <v>0</v>
      </c>
      <c r="BL278" s="16" t="s">
        <v>146</v>
      </c>
      <c r="BM278" s="214" t="s">
        <v>482</v>
      </c>
    </row>
    <row r="279" spans="1:65" s="13" customFormat="1" ht="10.199999999999999">
      <c r="B279" s="216"/>
      <c r="C279" s="217"/>
      <c r="D279" s="218" t="s">
        <v>148</v>
      </c>
      <c r="E279" s="219" t="s">
        <v>1</v>
      </c>
      <c r="F279" s="220" t="s">
        <v>483</v>
      </c>
      <c r="G279" s="217"/>
      <c r="H279" s="221">
        <v>7.84</v>
      </c>
      <c r="I279" s="222"/>
      <c r="J279" s="217"/>
      <c r="K279" s="217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148</v>
      </c>
      <c r="AU279" s="227" t="s">
        <v>83</v>
      </c>
      <c r="AV279" s="13" t="s">
        <v>83</v>
      </c>
      <c r="AW279" s="13" t="s">
        <v>30</v>
      </c>
      <c r="AX279" s="13" t="s">
        <v>81</v>
      </c>
      <c r="AY279" s="227" t="s">
        <v>139</v>
      </c>
    </row>
    <row r="280" spans="1:65" s="12" customFormat="1" ht="22.8" customHeight="1">
      <c r="B280" s="187"/>
      <c r="C280" s="188"/>
      <c r="D280" s="189" t="s">
        <v>72</v>
      </c>
      <c r="E280" s="201" t="s">
        <v>180</v>
      </c>
      <c r="F280" s="201" t="s">
        <v>484</v>
      </c>
      <c r="G280" s="188"/>
      <c r="H280" s="188"/>
      <c r="I280" s="191"/>
      <c r="J280" s="202">
        <f>BK280</f>
        <v>0</v>
      </c>
      <c r="K280" s="188"/>
      <c r="L280" s="193"/>
      <c r="M280" s="194"/>
      <c r="N280" s="195"/>
      <c r="O280" s="195"/>
      <c r="P280" s="196">
        <f>SUM(P281:P286)</f>
        <v>0</v>
      </c>
      <c r="Q280" s="195"/>
      <c r="R280" s="196">
        <f>SUM(R281:R286)</f>
        <v>0.225492</v>
      </c>
      <c r="S280" s="195"/>
      <c r="T280" s="197">
        <f>SUM(T281:T286)</f>
        <v>0</v>
      </c>
      <c r="AR280" s="198" t="s">
        <v>81</v>
      </c>
      <c r="AT280" s="199" t="s">
        <v>72</v>
      </c>
      <c r="AU280" s="199" t="s">
        <v>81</v>
      </c>
      <c r="AY280" s="198" t="s">
        <v>139</v>
      </c>
      <c r="BK280" s="200">
        <f>SUM(BK281:BK286)</f>
        <v>0</v>
      </c>
    </row>
    <row r="281" spans="1:65" s="2" customFormat="1" ht="33" customHeight="1">
      <c r="A281" s="33"/>
      <c r="B281" s="34"/>
      <c r="C281" s="203" t="s">
        <v>485</v>
      </c>
      <c r="D281" s="203" t="s">
        <v>141</v>
      </c>
      <c r="E281" s="204" t="s">
        <v>486</v>
      </c>
      <c r="F281" s="205" t="s">
        <v>487</v>
      </c>
      <c r="G281" s="206" t="s">
        <v>157</v>
      </c>
      <c r="H281" s="207">
        <v>11.4</v>
      </c>
      <c r="I281" s="208"/>
      <c r="J281" s="209">
        <f>ROUND(I281*H281,2)</f>
        <v>0</v>
      </c>
      <c r="K281" s="205" t="s">
        <v>145</v>
      </c>
      <c r="L281" s="38"/>
      <c r="M281" s="210" t="s">
        <v>1</v>
      </c>
      <c r="N281" s="211" t="s">
        <v>40</v>
      </c>
      <c r="O281" s="71"/>
      <c r="P281" s="212">
        <f>O281*H281</f>
        <v>0</v>
      </c>
      <c r="Q281" s="212">
        <v>1.9689999999999999E-2</v>
      </c>
      <c r="R281" s="212">
        <f>Q281*H281</f>
        <v>0.224466</v>
      </c>
      <c r="S281" s="212">
        <v>0</v>
      </c>
      <c r="T281" s="213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4" t="s">
        <v>146</v>
      </c>
      <c r="AT281" s="214" t="s">
        <v>141</v>
      </c>
      <c r="AU281" s="214" t="s">
        <v>83</v>
      </c>
      <c r="AY281" s="16" t="s">
        <v>139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6" t="s">
        <v>146</v>
      </c>
      <c r="BK281" s="215">
        <f>ROUND(I281*H281,2)</f>
        <v>0</v>
      </c>
      <c r="BL281" s="16" t="s">
        <v>146</v>
      </c>
      <c r="BM281" s="214" t="s">
        <v>488</v>
      </c>
    </row>
    <row r="282" spans="1:65" s="13" customFormat="1" ht="10.199999999999999">
      <c r="B282" s="216"/>
      <c r="C282" s="217"/>
      <c r="D282" s="218" t="s">
        <v>148</v>
      </c>
      <c r="E282" s="219" t="s">
        <v>1</v>
      </c>
      <c r="F282" s="220" t="s">
        <v>489</v>
      </c>
      <c r="G282" s="217"/>
      <c r="H282" s="221">
        <v>11.4</v>
      </c>
      <c r="I282" s="222"/>
      <c r="J282" s="217"/>
      <c r="K282" s="217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148</v>
      </c>
      <c r="AU282" s="227" t="s">
        <v>83</v>
      </c>
      <c r="AV282" s="13" t="s">
        <v>83</v>
      </c>
      <c r="AW282" s="13" t="s">
        <v>30</v>
      </c>
      <c r="AX282" s="13" t="s">
        <v>81</v>
      </c>
      <c r="AY282" s="227" t="s">
        <v>139</v>
      </c>
    </row>
    <row r="283" spans="1:65" s="2" customFormat="1" ht="21.75" customHeight="1">
      <c r="A283" s="33"/>
      <c r="B283" s="34"/>
      <c r="C283" s="203" t="s">
        <v>490</v>
      </c>
      <c r="D283" s="203" t="s">
        <v>141</v>
      </c>
      <c r="E283" s="204" t="s">
        <v>491</v>
      </c>
      <c r="F283" s="205" t="s">
        <v>492</v>
      </c>
      <c r="G283" s="206" t="s">
        <v>157</v>
      </c>
      <c r="H283" s="207">
        <v>11.4</v>
      </c>
      <c r="I283" s="208"/>
      <c r="J283" s="209">
        <f>ROUND(I283*H283,2)</f>
        <v>0</v>
      </c>
      <c r="K283" s="205" t="s">
        <v>145</v>
      </c>
      <c r="L283" s="38"/>
      <c r="M283" s="210" t="s">
        <v>1</v>
      </c>
      <c r="N283" s="211" t="s">
        <v>40</v>
      </c>
      <c r="O283" s="71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4" t="s">
        <v>146</v>
      </c>
      <c r="AT283" s="214" t="s">
        <v>141</v>
      </c>
      <c r="AU283" s="214" t="s">
        <v>83</v>
      </c>
      <c r="AY283" s="16" t="s">
        <v>139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146</v>
      </c>
      <c r="BK283" s="215">
        <f>ROUND(I283*H283,2)</f>
        <v>0</v>
      </c>
      <c r="BL283" s="16" t="s">
        <v>146</v>
      </c>
      <c r="BM283" s="214" t="s">
        <v>493</v>
      </c>
    </row>
    <row r="284" spans="1:65" s="13" customFormat="1" ht="10.199999999999999">
      <c r="B284" s="216"/>
      <c r="C284" s="217"/>
      <c r="D284" s="218" t="s">
        <v>148</v>
      </c>
      <c r="E284" s="219" t="s">
        <v>1</v>
      </c>
      <c r="F284" s="220" t="s">
        <v>489</v>
      </c>
      <c r="G284" s="217"/>
      <c r="H284" s="221">
        <v>11.4</v>
      </c>
      <c r="I284" s="222"/>
      <c r="J284" s="217"/>
      <c r="K284" s="217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148</v>
      </c>
      <c r="AU284" s="227" t="s">
        <v>83</v>
      </c>
      <c r="AV284" s="13" t="s">
        <v>83</v>
      </c>
      <c r="AW284" s="13" t="s">
        <v>30</v>
      </c>
      <c r="AX284" s="13" t="s">
        <v>81</v>
      </c>
      <c r="AY284" s="227" t="s">
        <v>139</v>
      </c>
    </row>
    <row r="285" spans="1:65" s="2" customFormat="1" ht="16.5" customHeight="1">
      <c r="A285" s="33"/>
      <c r="B285" s="34"/>
      <c r="C285" s="203" t="s">
        <v>494</v>
      </c>
      <c r="D285" s="203" t="s">
        <v>141</v>
      </c>
      <c r="E285" s="204" t="s">
        <v>495</v>
      </c>
      <c r="F285" s="205" t="s">
        <v>496</v>
      </c>
      <c r="G285" s="206" t="s">
        <v>157</v>
      </c>
      <c r="H285" s="207">
        <v>11.4</v>
      </c>
      <c r="I285" s="208"/>
      <c r="J285" s="209">
        <f>ROUND(I285*H285,2)</f>
        <v>0</v>
      </c>
      <c r="K285" s="205" t="s">
        <v>145</v>
      </c>
      <c r="L285" s="38"/>
      <c r="M285" s="210" t="s">
        <v>1</v>
      </c>
      <c r="N285" s="211" t="s">
        <v>40</v>
      </c>
      <c r="O285" s="71"/>
      <c r="P285" s="212">
        <f>O285*H285</f>
        <v>0</v>
      </c>
      <c r="Q285" s="212">
        <v>9.0000000000000006E-5</v>
      </c>
      <c r="R285" s="212">
        <f>Q285*H285</f>
        <v>1.026E-3</v>
      </c>
      <c r="S285" s="212">
        <v>0</v>
      </c>
      <c r="T285" s="213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4" t="s">
        <v>146</v>
      </c>
      <c r="AT285" s="214" t="s">
        <v>141</v>
      </c>
      <c r="AU285" s="214" t="s">
        <v>83</v>
      </c>
      <c r="AY285" s="16" t="s">
        <v>139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146</v>
      </c>
      <c r="BK285" s="215">
        <f>ROUND(I285*H285,2)</f>
        <v>0</v>
      </c>
      <c r="BL285" s="16" t="s">
        <v>146</v>
      </c>
      <c r="BM285" s="214" t="s">
        <v>497</v>
      </c>
    </row>
    <row r="286" spans="1:65" s="13" customFormat="1" ht="10.199999999999999">
      <c r="B286" s="216"/>
      <c r="C286" s="217"/>
      <c r="D286" s="218" t="s">
        <v>148</v>
      </c>
      <c r="E286" s="219" t="s">
        <v>1</v>
      </c>
      <c r="F286" s="220" t="s">
        <v>489</v>
      </c>
      <c r="G286" s="217"/>
      <c r="H286" s="221">
        <v>11.4</v>
      </c>
      <c r="I286" s="222"/>
      <c r="J286" s="217"/>
      <c r="K286" s="217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148</v>
      </c>
      <c r="AU286" s="227" t="s">
        <v>83</v>
      </c>
      <c r="AV286" s="13" t="s">
        <v>83</v>
      </c>
      <c r="AW286" s="13" t="s">
        <v>30</v>
      </c>
      <c r="AX286" s="13" t="s">
        <v>81</v>
      </c>
      <c r="AY286" s="227" t="s">
        <v>139</v>
      </c>
    </row>
    <row r="287" spans="1:65" s="12" customFormat="1" ht="22.8" customHeight="1">
      <c r="B287" s="187"/>
      <c r="C287" s="188"/>
      <c r="D287" s="189" t="s">
        <v>72</v>
      </c>
      <c r="E287" s="201" t="s">
        <v>185</v>
      </c>
      <c r="F287" s="201" t="s">
        <v>498</v>
      </c>
      <c r="G287" s="188"/>
      <c r="H287" s="188"/>
      <c r="I287" s="191"/>
      <c r="J287" s="202">
        <f>BK287</f>
        <v>0</v>
      </c>
      <c r="K287" s="188"/>
      <c r="L287" s="193"/>
      <c r="M287" s="194"/>
      <c r="N287" s="195"/>
      <c r="O287" s="195"/>
      <c r="P287" s="196">
        <f>SUM(P288:P324)</f>
        <v>0</v>
      </c>
      <c r="Q287" s="195"/>
      <c r="R287" s="196">
        <f>SUM(R288:R324)</f>
        <v>81.271245559999983</v>
      </c>
      <c r="S287" s="195"/>
      <c r="T287" s="197">
        <f>SUM(T288:T324)</f>
        <v>7.3199999999999994</v>
      </c>
      <c r="AR287" s="198" t="s">
        <v>81</v>
      </c>
      <c r="AT287" s="199" t="s">
        <v>72</v>
      </c>
      <c r="AU287" s="199" t="s">
        <v>81</v>
      </c>
      <c r="AY287" s="198" t="s">
        <v>139</v>
      </c>
      <c r="BK287" s="200">
        <f>SUM(BK288:BK324)</f>
        <v>0</v>
      </c>
    </row>
    <row r="288" spans="1:65" s="2" customFormat="1" ht="21.75" customHeight="1">
      <c r="A288" s="33"/>
      <c r="B288" s="34"/>
      <c r="C288" s="203" t="s">
        <v>499</v>
      </c>
      <c r="D288" s="203" t="s">
        <v>141</v>
      </c>
      <c r="E288" s="204" t="s">
        <v>500</v>
      </c>
      <c r="F288" s="205" t="s">
        <v>501</v>
      </c>
      <c r="G288" s="206" t="s">
        <v>276</v>
      </c>
      <c r="H288" s="207">
        <v>2</v>
      </c>
      <c r="I288" s="208"/>
      <c r="J288" s="209">
        <f>ROUND(I288*H288,2)</f>
        <v>0</v>
      </c>
      <c r="K288" s="205" t="s">
        <v>145</v>
      </c>
      <c r="L288" s="38"/>
      <c r="M288" s="210" t="s">
        <v>1</v>
      </c>
      <c r="N288" s="211" t="s">
        <v>40</v>
      </c>
      <c r="O288" s="71"/>
      <c r="P288" s="212">
        <f>O288*H288</f>
        <v>0</v>
      </c>
      <c r="Q288" s="212">
        <v>0.11171</v>
      </c>
      <c r="R288" s="212">
        <f>Q288*H288</f>
        <v>0.22342000000000001</v>
      </c>
      <c r="S288" s="212">
        <v>0</v>
      </c>
      <c r="T288" s="213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4" t="s">
        <v>146</v>
      </c>
      <c r="AT288" s="214" t="s">
        <v>141</v>
      </c>
      <c r="AU288" s="214" t="s">
        <v>83</v>
      </c>
      <c r="AY288" s="16" t="s">
        <v>139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146</v>
      </c>
      <c r="BK288" s="215">
        <f>ROUND(I288*H288,2)</f>
        <v>0</v>
      </c>
      <c r="BL288" s="16" t="s">
        <v>146</v>
      </c>
      <c r="BM288" s="214" t="s">
        <v>502</v>
      </c>
    </row>
    <row r="289" spans="1:65" s="13" customFormat="1" ht="10.199999999999999">
      <c r="B289" s="216"/>
      <c r="C289" s="217"/>
      <c r="D289" s="218" t="s">
        <v>148</v>
      </c>
      <c r="E289" s="219" t="s">
        <v>1</v>
      </c>
      <c r="F289" s="220" t="s">
        <v>83</v>
      </c>
      <c r="G289" s="217"/>
      <c r="H289" s="221">
        <v>2</v>
      </c>
      <c r="I289" s="222"/>
      <c r="J289" s="217"/>
      <c r="K289" s="217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148</v>
      </c>
      <c r="AU289" s="227" t="s">
        <v>83</v>
      </c>
      <c r="AV289" s="13" t="s">
        <v>83</v>
      </c>
      <c r="AW289" s="13" t="s">
        <v>30</v>
      </c>
      <c r="AX289" s="13" t="s">
        <v>81</v>
      </c>
      <c r="AY289" s="227" t="s">
        <v>139</v>
      </c>
    </row>
    <row r="290" spans="1:65" s="2" customFormat="1" ht="21.75" customHeight="1">
      <c r="A290" s="33"/>
      <c r="B290" s="34"/>
      <c r="C290" s="228" t="s">
        <v>503</v>
      </c>
      <c r="D290" s="228" t="s">
        <v>243</v>
      </c>
      <c r="E290" s="229" t="s">
        <v>504</v>
      </c>
      <c r="F290" s="230" t="s">
        <v>505</v>
      </c>
      <c r="G290" s="231" t="s">
        <v>276</v>
      </c>
      <c r="H290" s="232">
        <v>2</v>
      </c>
      <c r="I290" s="233"/>
      <c r="J290" s="234">
        <f>ROUND(I290*H290,2)</f>
        <v>0</v>
      </c>
      <c r="K290" s="230" t="s">
        <v>145</v>
      </c>
      <c r="L290" s="235"/>
      <c r="M290" s="236" t="s">
        <v>1</v>
      </c>
      <c r="N290" s="237" t="s">
        <v>40</v>
      </c>
      <c r="O290" s="71"/>
      <c r="P290" s="212">
        <f>O290*H290</f>
        <v>0</v>
      </c>
      <c r="Q290" s="212">
        <v>7.4999999999999997E-3</v>
      </c>
      <c r="R290" s="212">
        <f>Q290*H290</f>
        <v>1.4999999999999999E-2</v>
      </c>
      <c r="S290" s="212">
        <v>0</v>
      </c>
      <c r="T290" s="213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4" t="s">
        <v>180</v>
      </c>
      <c r="AT290" s="214" t="s">
        <v>243</v>
      </c>
      <c r="AU290" s="214" t="s">
        <v>83</v>
      </c>
      <c r="AY290" s="16" t="s">
        <v>139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16" t="s">
        <v>146</v>
      </c>
      <c r="BK290" s="215">
        <f>ROUND(I290*H290,2)</f>
        <v>0</v>
      </c>
      <c r="BL290" s="16" t="s">
        <v>146</v>
      </c>
      <c r="BM290" s="214" t="s">
        <v>506</v>
      </c>
    </row>
    <row r="291" spans="1:65" s="2" customFormat="1" ht="44.25" customHeight="1">
      <c r="A291" s="33"/>
      <c r="B291" s="34"/>
      <c r="C291" s="203" t="s">
        <v>507</v>
      </c>
      <c r="D291" s="203" t="s">
        <v>141</v>
      </c>
      <c r="E291" s="204" t="s">
        <v>508</v>
      </c>
      <c r="F291" s="205" t="s">
        <v>509</v>
      </c>
      <c r="G291" s="206" t="s">
        <v>157</v>
      </c>
      <c r="H291" s="207">
        <v>56.8</v>
      </c>
      <c r="I291" s="208"/>
      <c r="J291" s="209">
        <f>ROUND(I291*H291,2)</f>
        <v>0</v>
      </c>
      <c r="K291" s="205" t="s">
        <v>145</v>
      </c>
      <c r="L291" s="38"/>
      <c r="M291" s="210" t="s">
        <v>1</v>
      </c>
      <c r="N291" s="211" t="s">
        <v>40</v>
      </c>
      <c r="O291" s="71"/>
      <c r="P291" s="212">
        <f>O291*H291</f>
        <v>0</v>
      </c>
      <c r="Q291" s="212">
        <v>0.20219000000000001</v>
      </c>
      <c r="R291" s="212">
        <f>Q291*H291</f>
        <v>11.484392</v>
      </c>
      <c r="S291" s="212">
        <v>0</v>
      </c>
      <c r="T291" s="213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4" t="s">
        <v>146</v>
      </c>
      <c r="AT291" s="214" t="s">
        <v>141</v>
      </c>
      <c r="AU291" s="214" t="s">
        <v>83</v>
      </c>
      <c r="AY291" s="16" t="s">
        <v>139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146</v>
      </c>
      <c r="BK291" s="215">
        <f>ROUND(I291*H291,2)</f>
        <v>0</v>
      </c>
      <c r="BL291" s="16" t="s">
        <v>146</v>
      </c>
      <c r="BM291" s="214" t="s">
        <v>510</v>
      </c>
    </row>
    <row r="292" spans="1:65" s="13" customFormat="1" ht="10.199999999999999">
      <c r="B292" s="216"/>
      <c r="C292" s="217"/>
      <c r="D292" s="218" t="s">
        <v>148</v>
      </c>
      <c r="E292" s="219" t="s">
        <v>1</v>
      </c>
      <c r="F292" s="220" t="s">
        <v>511</v>
      </c>
      <c r="G292" s="217"/>
      <c r="H292" s="221">
        <v>56.8</v>
      </c>
      <c r="I292" s="222"/>
      <c r="J292" s="217"/>
      <c r="K292" s="217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148</v>
      </c>
      <c r="AU292" s="227" t="s">
        <v>83</v>
      </c>
      <c r="AV292" s="13" t="s">
        <v>83</v>
      </c>
      <c r="AW292" s="13" t="s">
        <v>30</v>
      </c>
      <c r="AX292" s="13" t="s">
        <v>81</v>
      </c>
      <c r="AY292" s="227" t="s">
        <v>139</v>
      </c>
    </row>
    <row r="293" spans="1:65" s="2" customFormat="1" ht="44.25" customHeight="1">
      <c r="A293" s="33"/>
      <c r="B293" s="34"/>
      <c r="C293" s="203" t="s">
        <v>512</v>
      </c>
      <c r="D293" s="203" t="s">
        <v>141</v>
      </c>
      <c r="E293" s="204" t="s">
        <v>513</v>
      </c>
      <c r="F293" s="205" t="s">
        <v>514</v>
      </c>
      <c r="G293" s="206" t="s">
        <v>157</v>
      </c>
      <c r="H293" s="207">
        <v>101.5</v>
      </c>
      <c r="I293" s="208"/>
      <c r="J293" s="209">
        <f>ROUND(I293*H293,2)</f>
        <v>0</v>
      </c>
      <c r="K293" s="205" t="s">
        <v>145</v>
      </c>
      <c r="L293" s="38"/>
      <c r="M293" s="210" t="s">
        <v>1</v>
      </c>
      <c r="N293" s="211" t="s">
        <v>40</v>
      </c>
      <c r="O293" s="71"/>
      <c r="P293" s="212">
        <f>O293*H293</f>
        <v>0</v>
      </c>
      <c r="Q293" s="212">
        <v>0.1295</v>
      </c>
      <c r="R293" s="212">
        <f>Q293*H293</f>
        <v>13.14425</v>
      </c>
      <c r="S293" s="212">
        <v>0</v>
      </c>
      <c r="T293" s="213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4" t="s">
        <v>146</v>
      </c>
      <c r="AT293" s="214" t="s">
        <v>141</v>
      </c>
      <c r="AU293" s="214" t="s">
        <v>83</v>
      </c>
      <c r="AY293" s="16" t="s">
        <v>139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6" t="s">
        <v>146</v>
      </c>
      <c r="BK293" s="215">
        <f>ROUND(I293*H293,2)</f>
        <v>0</v>
      </c>
      <c r="BL293" s="16" t="s">
        <v>146</v>
      </c>
      <c r="BM293" s="214" t="s">
        <v>515</v>
      </c>
    </row>
    <row r="294" spans="1:65" s="13" customFormat="1" ht="10.199999999999999">
      <c r="B294" s="216"/>
      <c r="C294" s="217"/>
      <c r="D294" s="218" t="s">
        <v>148</v>
      </c>
      <c r="E294" s="219" t="s">
        <v>1</v>
      </c>
      <c r="F294" s="220" t="s">
        <v>516</v>
      </c>
      <c r="G294" s="217"/>
      <c r="H294" s="221">
        <v>101.5</v>
      </c>
      <c r="I294" s="222"/>
      <c r="J294" s="217"/>
      <c r="K294" s="217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148</v>
      </c>
      <c r="AU294" s="227" t="s">
        <v>83</v>
      </c>
      <c r="AV294" s="13" t="s">
        <v>83</v>
      </c>
      <c r="AW294" s="13" t="s">
        <v>30</v>
      </c>
      <c r="AX294" s="13" t="s">
        <v>81</v>
      </c>
      <c r="AY294" s="227" t="s">
        <v>139</v>
      </c>
    </row>
    <row r="295" spans="1:65" s="2" customFormat="1" ht="16.5" customHeight="1">
      <c r="A295" s="33"/>
      <c r="B295" s="34"/>
      <c r="C295" s="228" t="s">
        <v>517</v>
      </c>
      <c r="D295" s="228" t="s">
        <v>243</v>
      </c>
      <c r="E295" s="229" t="s">
        <v>518</v>
      </c>
      <c r="F295" s="230" t="s">
        <v>519</v>
      </c>
      <c r="G295" s="231" t="s">
        <v>157</v>
      </c>
      <c r="H295" s="232">
        <v>106.575</v>
      </c>
      <c r="I295" s="233"/>
      <c r="J295" s="234">
        <f>ROUND(I295*H295,2)</f>
        <v>0</v>
      </c>
      <c r="K295" s="230" t="s">
        <v>145</v>
      </c>
      <c r="L295" s="235"/>
      <c r="M295" s="236" t="s">
        <v>1</v>
      </c>
      <c r="N295" s="237" t="s">
        <v>40</v>
      </c>
      <c r="O295" s="71"/>
      <c r="P295" s="212">
        <f>O295*H295</f>
        <v>0</v>
      </c>
      <c r="Q295" s="212">
        <v>2.8000000000000001E-2</v>
      </c>
      <c r="R295" s="212">
        <f>Q295*H295</f>
        <v>2.9841000000000002</v>
      </c>
      <c r="S295" s="212">
        <v>0</v>
      </c>
      <c r="T295" s="213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14" t="s">
        <v>180</v>
      </c>
      <c r="AT295" s="214" t="s">
        <v>243</v>
      </c>
      <c r="AU295" s="214" t="s">
        <v>83</v>
      </c>
      <c r="AY295" s="16" t="s">
        <v>139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146</v>
      </c>
      <c r="BK295" s="215">
        <f>ROUND(I295*H295,2)</f>
        <v>0</v>
      </c>
      <c r="BL295" s="16" t="s">
        <v>146</v>
      </c>
      <c r="BM295" s="214" t="s">
        <v>520</v>
      </c>
    </row>
    <row r="296" spans="1:65" s="13" customFormat="1" ht="10.199999999999999">
      <c r="B296" s="216"/>
      <c r="C296" s="217"/>
      <c r="D296" s="218" t="s">
        <v>148</v>
      </c>
      <c r="E296" s="219" t="s">
        <v>1</v>
      </c>
      <c r="F296" s="220" t="s">
        <v>521</v>
      </c>
      <c r="G296" s="217"/>
      <c r="H296" s="221">
        <v>106.575</v>
      </c>
      <c r="I296" s="222"/>
      <c r="J296" s="217"/>
      <c r="K296" s="217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148</v>
      </c>
      <c r="AU296" s="227" t="s">
        <v>83</v>
      </c>
      <c r="AV296" s="13" t="s">
        <v>83</v>
      </c>
      <c r="AW296" s="13" t="s">
        <v>30</v>
      </c>
      <c r="AX296" s="13" t="s">
        <v>81</v>
      </c>
      <c r="AY296" s="227" t="s">
        <v>139</v>
      </c>
    </row>
    <row r="297" spans="1:65" s="2" customFormat="1" ht="33" customHeight="1">
      <c r="A297" s="33"/>
      <c r="B297" s="34"/>
      <c r="C297" s="203" t="s">
        <v>522</v>
      </c>
      <c r="D297" s="203" t="s">
        <v>141</v>
      </c>
      <c r="E297" s="204" t="s">
        <v>523</v>
      </c>
      <c r="F297" s="205" t="s">
        <v>524</v>
      </c>
      <c r="G297" s="206" t="s">
        <v>157</v>
      </c>
      <c r="H297" s="207">
        <v>24.9</v>
      </c>
      <c r="I297" s="208"/>
      <c r="J297" s="209">
        <f>ROUND(I297*H297,2)</f>
        <v>0</v>
      </c>
      <c r="K297" s="205" t="s">
        <v>145</v>
      </c>
      <c r="L297" s="38"/>
      <c r="M297" s="210" t="s">
        <v>1</v>
      </c>
      <c r="N297" s="211" t="s">
        <v>40</v>
      </c>
      <c r="O297" s="71"/>
      <c r="P297" s="212">
        <f>O297*H297</f>
        <v>0</v>
      </c>
      <c r="Q297" s="212">
        <v>0.13944999999999999</v>
      </c>
      <c r="R297" s="212">
        <f>Q297*H297</f>
        <v>3.4723049999999995</v>
      </c>
      <c r="S297" s="212">
        <v>0</v>
      </c>
      <c r="T297" s="213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4" t="s">
        <v>146</v>
      </c>
      <c r="AT297" s="214" t="s">
        <v>141</v>
      </c>
      <c r="AU297" s="214" t="s">
        <v>83</v>
      </c>
      <c r="AY297" s="16" t="s">
        <v>139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146</v>
      </c>
      <c r="BK297" s="215">
        <f>ROUND(I297*H297,2)</f>
        <v>0</v>
      </c>
      <c r="BL297" s="16" t="s">
        <v>146</v>
      </c>
      <c r="BM297" s="214" t="s">
        <v>525</v>
      </c>
    </row>
    <row r="298" spans="1:65" s="13" customFormat="1" ht="10.199999999999999">
      <c r="B298" s="216"/>
      <c r="C298" s="217"/>
      <c r="D298" s="218" t="s">
        <v>148</v>
      </c>
      <c r="E298" s="219" t="s">
        <v>1</v>
      </c>
      <c r="F298" s="220" t="s">
        <v>159</v>
      </c>
      <c r="G298" s="217"/>
      <c r="H298" s="221">
        <v>24.9</v>
      </c>
      <c r="I298" s="222"/>
      <c r="J298" s="217"/>
      <c r="K298" s="217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148</v>
      </c>
      <c r="AU298" s="227" t="s">
        <v>83</v>
      </c>
      <c r="AV298" s="13" t="s">
        <v>83</v>
      </c>
      <c r="AW298" s="13" t="s">
        <v>30</v>
      </c>
      <c r="AX298" s="13" t="s">
        <v>81</v>
      </c>
      <c r="AY298" s="227" t="s">
        <v>139</v>
      </c>
    </row>
    <row r="299" spans="1:65" s="2" customFormat="1" ht="21.75" customHeight="1">
      <c r="A299" s="33"/>
      <c r="B299" s="34"/>
      <c r="C299" s="203" t="s">
        <v>526</v>
      </c>
      <c r="D299" s="203" t="s">
        <v>141</v>
      </c>
      <c r="E299" s="204" t="s">
        <v>527</v>
      </c>
      <c r="F299" s="205" t="s">
        <v>528</v>
      </c>
      <c r="G299" s="206" t="s">
        <v>167</v>
      </c>
      <c r="H299" s="207">
        <v>21.984000000000002</v>
      </c>
      <c r="I299" s="208"/>
      <c r="J299" s="209">
        <f>ROUND(I299*H299,2)</f>
        <v>0</v>
      </c>
      <c r="K299" s="205" t="s">
        <v>145</v>
      </c>
      <c r="L299" s="38"/>
      <c r="M299" s="210" t="s">
        <v>1</v>
      </c>
      <c r="N299" s="211" t="s">
        <v>40</v>
      </c>
      <c r="O299" s="71"/>
      <c r="P299" s="212">
        <f>O299*H299</f>
        <v>0</v>
      </c>
      <c r="Q299" s="212">
        <v>2.2563399999999998</v>
      </c>
      <c r="R299" s="212">
        <f>Q299*H299</f>
        <v>49.603378559999996</v>
      </c>
      <c r="S299" s="212">
        <v>0</v>
      </c>
      <c r="T299" s="213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4" t="s">
        <v>146</v>
      </c>
      <c r="AT299" s="214" t="s">
        <v>141</v>
      </c>
      <c r="AU299" s="214" t="s">
        <v>83</v>
      </c>
      <c r="AY299" s="16" t="s">
        <v>139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146</v>
      </c>
      <c r="BK299" s="215">
        <f>ROUND(I299*H299,2)</f>
        <v>0</v>
      </c>
      <c r="BL299" s="16" t="s">
        <v>146</v>
      </c>
      <c r="BM299" s="214" t="s">
        <v>529</v>
      </c>
    </row>
    <row r="300" spans="1:65" s="13" customFormat="1" ht="10.199999999999999">
      <c r="B300" s="216"/>
      <c r="C300" s="217"/>
      <c r="D300" s="218" t="s">
        <v>148</v>
      </c>
      <c r="E300" s="219" t="s">
        <v>1</v>
      </c>
      <c r="F300" s="220" t="s">
        <v>530</v>
      </c>
      <c r="G300" s="217"/>
      <c r="H300" s="221">
        <v>21.984000000000002</v>
      </c>
      <c r="I300" s="222"/>
      <c r="J300" s="217"/>
      <c r="K300" s="217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148</v>
      </c>
      <c r="AU300" s="227" t="s">
        <v>83</v>
      </c>
      <c r="AV300" s="13" t="s">
        <v>83</v>
      </c>
      <c r="AW300" s="13" t="s">
        <v>30</v>
      </c>
      <c r="AX300" s="13" t="s">
        <v>81</v>
      </c>
      <c r="AY300" s="227" t="s">
        <v>139</v>
      </c>
    </row>
    <row r="301" spans="1:65" s="2" customFormat="1" ht="21.75" customHeight="1">
      <c r="A301" s="33"/>
      <c r="B301" s="34"/>
      <c r="C301" s="203" t="s">
        <v>531</v>
      </c>
      <c r="D301" s="203" t="s">
        <v>141</v>
      </c>
      <c r="E301" s="204" t="s">
        <v>532</v>
      </c>
      <c r="F301" s="205" t="s">
        <v>533</v>
      </c>
      <c r="G301" s="206" t="s">
        <v>276</v>
      </c>
      <c r="H301" s="207">
        <v>3</v>
      </c>
      <c r="I301" s="208"/>
      <c r="J301" s="209">
        <f>ROUND(I301*H301,2)</f>
        <v>0</v>
      </c>
      <c r="K301" s="205" t="s">
        <v>145</v>
      </c>
      <c r="L301" s="38"/>
      <c r="M301" s="210" t="s">
        <v>1</v>
      </c>
      <c r="N301" s="211" t="s">
        <v>40</v>
      </c>
      <c r="O301" s="71"/>
      <c r="P301" s="212">
        <f>O301*H301</f>
        <v>0</v>
      </c>
      <c r="Q301" s="212">
        <v>8.0000000000000004E-4</v>
      </c>
      <c r="R301" s="212">
        <f>Q301*H301</f>
        <v>2.4000000000000002E-3</v>
      </c>
      <c r="S301" s="212">
        <v>0</v>
      </c>
      <c r="T301" s="213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14" t="s">
        <v>146</v>
      </c>
      <c r="AT301" s="214" t="s">
        <v>141</v>
      </c>
      <c r="AU301" s="214" t="s">
        <v>83</v>
      </c>
      <c r="AY301" s="16" t="s">
        <v>139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146</v>
      </c>
      <c r="BK301" s="215">
        <f>ROUND(I301*H301,2)</f>
        <v>0</v>
      </c>
      <c r="BL301" s="16" t="s">
        <v>146</v>
      </c>
      <c r="BM301" s="214" t="s">
        <v>534</v>
      </c>
    </row>
    <row r="302" spans="1:65" s="13" customFormat="1" ht="10.199999999999999">
      <c r="B302" s="216"/>
      <c r="C302" s="217"/>
      <c r="D302" s="218" t="s">
        <v>148</v>
      </c>
      <c r="E302" s="219" t="s">
        <v>1</v>
      </c>
      <c r="F302" s="220" t="s">
        <v>154</v>
      </c>
      <c r="G302" s="217"/>
      <c r="H302" s="221">
        <v>3</v>
      </c>
      <c r="I302" s="222"/>
      <c r="J302" s="217"/>
      <c r="K302" s="217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148</v>
      </c>
      <c r="AU302" s="227" t="s">
        <v>83</v>
      </c>
      <c r="AV302" s="13" t="s">
        <v>83</v>
      </c>
      <c r="AW302" s="13" t="s">
        <v>30</v>
      </c>
      <c r="AX302" s="13" t="s">
        <v>81</v>
      </c>
      <c r="AY302" s="227" t="s">
        <v>139</v>
      </c>
    </row>
    <row r="303" spans="1:65" s="2" customFormat="1" ht="16.5" customHeight="1">
      <c r="A303" s="33"/>
      <c r="B303" s="34"/>
      <c r="C303" s="228" t="s">
        <v>535</v>
      </c>
      <c r="D303" s="228" t="s">
        <v>243</v>
      </c>
      <c r="E303" s="229" t="s">
        <v>536</v>
      </c>
      <c r="F303" s="230" t="s">
        <v>537</v>
      </c>
      <c r="G303" s="231" t="s">
        <v>276</v>
      </c>
      <c r="H303" s="232">
        <v>3</v>
      </c>
      <c r="I303" s="233"/>
      <c r="J303" s="234">
        <f>ROUND(I303*H303,2)</f>
        <v>0</v>
      </c>
      <c r="K303" s="230" t="s">
        <v>145</v>
      </c>
      <c r="L303" s="235"/>
      <c r="M303" s="236" t="s">
        <v>1</v>
      </c>
      <c r="N303" s="237" t="s">
        <v>40</v>
      </c>
      <c r="O303" s="71"/>
      <c r="P303" s="212">
        <f>O303*H303</f>
        <v>0</v>
      </c>
      <c r="Q303" s="212">
        <v>0.112</v>
      </c>
      <c r="R303" s="212">
        <f>Q303*H303</f>
        <v>0.33600000000000002</v>
      </c>
      <c r="S303" s="212">
        <v>0</v>
      </c>
      <c r="T303" s="213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4" t="s">
        <v>180</v>
      </c>
      <c r="AT303" s="214" t="s">
        <v>243</v>
      </c>
      <c r="AU303" s="214" t="s">
        <v>83</v>
      </c>
      <c r="AY303" s="16" t="s">
        <v>139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146</v>
      </c>
      <c r="BK303" s="215">
        <f>ROUND(I303*H303,2)</f>
        <v>0</v>
      </c>
      <c r="BL303" s="16" t="s">
        <v>146</v>
      </c>
      <c r="BM303" s="214" t="s">
        <v>538</v>
      </c>
    </row>
    <row r="304" spans="1:65" s="2" customFormat="1" ht="21.75" customHeight="1">
      <c r="A304" s="33"/>
      <c r="B304" s="34"/>
      <c r="C304" s="203" t="s">
        <v>539</v>
      </c>
      <c r="D304" s="203" t="s">
        <v>141</v>
      </c>
      <c r="E304" s="204" t="s">
        <v>540</v>
      </c>
      <c r="F304" s="205" t="s">
        <v>541</v>
      </c>
      <c r="G304" s="206" t="s">
        <v>276</v>
      </c>
      <c r="H304" s="207">
        <v>6</v>
      </c>
      <c r="I304" s="208"/>
      <c r="J304" s="209">
        <f>ROUND(I304*H304,2)</f>
        <v>0</v>
      </c>
      <c r="K304" s="205" t="s">
        <v>145</v>
      </c>
      <c r="L304" s="38"/>
      <c r="M304" s="210" t="s">
        <v>1</v>
      </c>
      <c r="N304" s="211" t="s">
        <v>40</v>
      </c>
      <c r="O304" s="71"/>
      <c r="P304" s="212">
        <f>O304*H304</f>
        <v>0</v>
      </c>
      <c r="Q304" s="212">
        <v>1E-3</v>
      </c>
      <c r="R304" s="212">
        <f>Q304*H304</f>
        <v>6.0000000000000001E-3</v>
      </c>
      <c r="S304" s="212">
        <v>0</v>
      </c>
      <c r="T304" s="213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14" t="s">
        <v>146</v>
      </c>
      <c r="AT304" s="214" t="s">
        <v>141</v>
      </c>
      <c r="AU304" s="214" t="s">
        <v>83</v>
      </c>
      <c r="AY304" s="16" t="s">
        <v>139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146</v>
      </c>
      <c r="BK304" s="215">
        <f>ROUND(I304*H304,2)</f>
        <v>0</v>
      </c>
      <c r="BL304" s="16" t="s">
        <v>146</v>
      </c>
      <c r="BM304" s="214" t="s">
        <v>542</v>
      </c>
    </row>
    <row r="305" spans="1:65" s="13" customFormat="1" ht="10.199999999999999">
      <c r="B305" s="216"/>
      <c r="C305" s="217"/>
      <c r="D305" s="218" t="s">
        <v>148</v>
      </c>
      <c r="E305" s="219" t="s">
        <v>1</v>
      </c>
      <c r="F305" s="220" t="s">
        <v>170</v>
      </c>
      <c r="G305" s="217"/>
      <c r="H305" s="221">
        <v>6</v>
      </c>
      <c r="I305" s="222"/>
      <c r="J305" s="217"/>
      <c r="K305" s="217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148</v>
      </c>
      <c r="AU305" s="227" t="s">
        <v>83</v>
      </c>
      <c r="AV305" s="13" t="s">
        <v>83</v>
      </c>
      <c r="AW305" s="13" t="s">
        <v>30</v>
      </c>
      <c r="AX305" s="13" t="s">
        <v>81</v>
      </c>
      <c r="AY305" s="227" t="s">
        <v>139</v>
      </c>
    </row>
    <row r="306" spans="1:65" s="2" customFormat="1" ht="21.75" customHeight="1">
      <c r="A306" s="33"/>
      <c r="B306" s="34"/>
      <c r="C306" s="228" t="s">
        <v>543</v>
      </c>
      <c r="D306" s="228" t="s">
        <v>243</v>
      </c>
      <c r="E306" s="229" t="s">
        <v>544</v>
      </c>
      <c r="F306" s="230" t="s">
        <v>545</v>
      </c>
      <c r="G306" s="231" t="s">
        <v>276</v>
      </c>
      <c r="H306" s="232">
        <v>6</v>
      </c>
      <c r="I306" s="233"/>
      <c r="J306" s="234">
        <f>ROUND(I306*H306,2)</f>
        <v>0</v>
      </c>
      <c r="K306" s="230" t="s">
        <v>145</v>
      </c>
      <c r="L306" s="235"/>
      <c r="M306" s="236" t="s">
        <v>1</v>
      </c>
      <c r="N306" s="237" t="s">
        <v>40</v>
      </c>
      <c r="O306" s="71"/>
      <c r="P306" s="212">
        <f>O306*H306</f>
        <v>0</v>
      </c>
      <c r="Q306" s="212">
        <v>0</v>
      </c>
      <c r="R306" s="212">
        <f>Q306*H306</f>
        <v>0</v>
      </c>
      <c r="S306" s="212">
        <v>0</v>
      </c>
      <c r="T306" s="213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4" t="s">
        <v>180</v>
      </c>
      <c r="AT306" s="214" t="s">
        <v>243</v>
      </c>
      <c r="AU306" s="214" t="s">
        <v>83</v>
      </c>
      <c r="AY306" s="16" t="s">
        <v>139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146</v>
      </c>
      <c r="BK306" s="215">
        <f>ROUND(I306*H306,2)</f>
        <v>0</v>
      </c>
      <c r="BL306" s="16" t="s">
        <v>146</v>
      </c>
      <c r="BM306" s="214" t="s">
        <v>546</v>
      </c>
    </row>
    <row r="307" spans="1:65" s="2" customFormat="1" ht="44.25" customHeight="1">
      <c r="A307" s="33"/>
      <c r="B307" s="34"/>
      <c r="C307" s="203" t="s">
        <v>547</v>
      </c>
      <c r="D307" s="203" t="s">
        <v>141</v>
      </c>
      <c r="E307" s="204" t="s">
        <v>548</v>
      </c>
      <c r="F307" s="205" t="s">
        <v>549</v>
      </c>
      <c r="G307" s="206" t="s">
        <v>144</v>
      </c>
      <c r="H307" s="207">
        <v>891.2</v>
      </c>
      <c r="I307" s="208"/>
      <c r="J307" s="209">
        <f>ROUND(I307*H307,2)</f>
        <v>0</v>
      </c>
      <c r="K307" s="205" t="s">
        <v>406</v>
      </c>
      <c r="L307" s="38"/>
      <c r="M307" s="210" t="s">
        <v>1</v>
      </c>
      <c r="N307" s="211" t="s">
        <v>40</v>
      </c>
      <c r="O307" s="71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4" t="s">
        <v>146</v>
      </c>
      <c r="AT307" s="214" t="s">
        <v>141</v>
      </c>
      <c r="AU307" s="214" t="s">
        <v>83</v>
      </c>
      <c r="AY307" s="16" t="s">
        <v>139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146</v>
      </c>
      <c r="BK307" s="215">
        <f>ROUND(I307*H307,2)</f>
        <v>0</v>
      </c>
      <c r="BL307" s="16" t="s">
        <v>146</v>
      </c>
      <c r="BM307" s="214" t="s">
        <v>550</v>
      </c>
    </row>
    <row r="308" spans="1:65" s="13" customFormat="1" ht="10.199999999999999">
      <c r="B308" s="216"/>
      <c r="C308" s="217"/>
      <c r="D308" s="218" t="s">
        <v>148</v>
      </c>
      <c r="E308" s="219" t="s">
        <v>1</v>
      </c>
      <c r="F308" s="220" t="s">
        <v>551</v>
      </c>
      <c r="G308" s="217"/>
      <c r="H308" s="221">
        <v>891.2</v>
      </c>
      <c r="I308" s="222"/>
      <c r="J308" s="217"/>
      <c r="K308" s="217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148</v>
      </c>
      <c r="AU308" s="227" t="s">
        <v>83</v>
      </c>
      <c r="AV308" s="13" t="s">
        <v>83</v>
      </c>
      <c r="AW308" s="13" t="s">
        <v>30</v>
      </c>
      <c r="AX308" s="13" t="s">
        <v>81</v>
      </c>
      <c r="AY308" s="227" t="s">
        <v>139</v>
      </c>
    </row>
    <row r="309" spans="1:65" s="2" customFormat="1" ht="44.25" customHeight="1">
      <c r="A309" s="33"/>
      <c r="B309" s="34"/>
      <c r="C309" s="203" t="s">
        <v>552</v>
      </c>
      <c r="D309" s="203" t="s">
        <v>141</v>
      </c>
      <c r="E309" s="204" t="s">
        <v>553</v>
      </c>
      <c r="F309" s="205" t="s">
        <v>554</v>
      </c>
      <c r="G309" s="206" t="s">
        <v>144</v>
      </c>
      <c r="H309" s="207">
        <v>17824</v>
      </c>
      <c r="I309" s="208"/>
      <c r="J309" s="209">
        <f>ROUND(I309*H309,2)</f>
        <v>0</v>
      </c>
      <c r="K309" s="205" t="s">
        <v>406</v>
      </c>
      <c r="L309" s="38"/>
      <c r="M309" s="210" t="s">
        <v>1</v>
      </c>
      <c r="N309" s="211" t="s">
        <v>40</v>
      </c>
      <c r="O309" s="71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4" t="s">
        <v>146</v>
      </c>
      <c r="AT309" s="214" t="s">
        <v>141</v>
      </c>
      <c r="AU309" s="214" t="s">
        <v>83</v>
      </c>
      <c r="AY309" s="16" t="s">
        <v>139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146</v>
      </c>
      <c r="BK309" s="215">
        <f>ROUND(I309*H309,2)</f>
        <v>0</v>
      </c>
      <c r="BL309" s="16" t="s">
        <v>146</v>
      </c>
      <c r="BM309" s="214" t="s">
        <v>555</v>
      </c>
    </row>
    <row r="310" spans="1:65" s="13" customFormat="1" ht="10.199999999999999">
      <c r="B310" s="216"/>
      <c r="C310" s="217"/>
      <c r="D310" s="218" t="s">
        <v>148</v>
      </c>
      <c r="E310" s="219" t="s">
        <v>1</v>
      </c>
      <c r="F310" s="220" t="s">
        <v>556</v>
      </c>
      <c r="G310" s="217"/>
      <c r="H310" s="221">
        <v>17824</v>
      </c>
      <c r="I310" s="222"/>
      <c r="J310" s="217"/>
      <c r="K310" s="217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148</v>
      </c>
      <c r="AU310" s="227" t="s">
        <v>83</v>
      </c>
      <c r="AV310" s="13" t="s">
        <v>83</v>
      </c>
      <c r="AW310" s="13" t="s">
        <v>30</v>
      </c>
      <c r="AX310" s="13" t="s">
        <v>81</v>
      </c>
      <c r="AY310" s="227" t="s">
        <v>139</v>
      </c>
    </row>
    <row r="311" spans="1:65" s="2" customFormat="1" ht="44.25" customHeight="1">
      <c r="A311" s="33"/>
      <c r="B311" s="34"/>
      <c r="C311" s="203" t="s">
        <v>557</v>
      </c>
      <c r="D311" s="203" t="s">
        <v>141</v>
      </c>
      <c r="E311" s="204" t="s">
        <v>558</v>
      </c>
      <c r="F311" s="205" t="s">
        <v>559</v>
      </c>
      <c r="G311" s="206" t="s">
        <v>144</v>
      </c>
      <c r="H311" s="207">
        <v>891.2</v>
      </c>
      <c r="I311" s="208"/>
      <c r="J311" s="209">
        <f>ROUND(I311*H311,2)</f>
        <v>0</v>
      </c>
      <c r="K311" s="205" t="s">
        <v>406</v>
      </c>
      <c r="L311" s="38"/>
      <c r="M311" s="210" t="s">
        <v>1</v>
      </c>
      <c r="N311" s="211" t="s">
        <v>40</v>
      </c>
      <c r="O311" s="71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4" t="s">
        <v>146</v>
      </c>
      <c r="AT311" s="214" t="s">
        <v>141</v>
      </c>
      <c r="AU311" s="214" t="s">
        <v>83</v>
      </c>
      <c r="AY311" s="16" t="s">
        <v>139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6" t="s">
        <v>146</v>
      </c>
      <c r="BK311" s="215">
        <f>ROUND(I311*H311,2)</f>
        <v>0</v>
      </c>
      <c r="BL311" s="16" t="s">
        <v>146</v>
      </c>
      <c r="BM311" s="214" t="s">
        <v>560</v>
      </c>
    </row>
    <row r="312" spans="1:65" s="13" customFormat="1" ht="10.199999999999999">
      <c r="B312" s="216"/>
      <c r="C312" s="217"/>
      <c r="D312" s="218" t="s">
        <v>148</v>
      </c>
      <c r="E312" s="219" t="s">
        <v>1</v>
      </c>
      <c r="F312" s="220" t="s">
        <v>561</v>
      </c>
      <c r="G312" s="217"/>
      <c r="H312" s="221">
        <v>891.2</v>
      </c>
      <c r="I312" s="222"/>
      <c r="J312" s="217"/>
      <c r="K312" s="217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148</v>
      </c>
      <c r="AU312" s="227" t="s">
        <v>83</v>
      </c>
      <c r="AV312" s="13" t="s">
        <v>83</v>
      </c>
      <c r="AW312" s="13" t="s">
        <v>30</v>
      </c>
      <c r="AX312" s="13" t="s">
        <v>81</v>
      </c>
      <c r="AY312" s="227" t="s">
        <v>139</v>
      </c>
    </row>
    <row r="313" spans="1:65" s="2" customFormat="1" ht="21.75" customHeight="1">
      <c r="A313" s="33"/>
      <c r="B313" s="34"/>
      <c r="C313" s="203" t="s">
        <v>562</v>
      </c>
      <c r="D313" s="203" t="s">
        <v>141</v>
      </c>
      <c r="E313" s="204" t="s">
        <v>563</v>
      </c>
      <c r="F313" s="205" t="s">
        <v>564</v>
      </c>
      <c r="G313" s="206" t="s">
        <v>144</v>
      </c>
      <c r="H313" s="207">
        <v>891.2</v>
      </c>
      <c r="I313" s="208"/>
      <c r="J313" s="209">
        <f>ROUND(I313*H313,2)</f>
        <v>0</v>
      </c>
      <c r="K313" s="205" t="s">
        <v>406</v>
      </c>
      <c r="L313" s="38"/>
      <c r="M313" s="210" t="s">
        <v>1</v>
      </c>
      <c r="N313" s="211" t="s">
        <v>40</v>
      </c>
      <c r="O313" s="71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14" t="s">
        <v>146</v>
      </c>
      <c r="AT313" s="214" t="s">
        <v>141</v>
      </c>
      <c r="AU313" s="214" t="s">
        <v>83</v>
      </c>
      <c r="AY313" s="16" t="s">
        <v>139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146</v>
      </c>
      <c r="BK313" s="215">
        <f>ROUND(I313*H313,2)</f>
        <v>0</v>
      </c>
      <c r="BL313" s="16" t="s">
        <v>146</v>
      </c>
      <c r="BM313" s="214" t="s">
        <v>565</v>
      </c>
    </row>
    <row r="314" spans="1:65" s="13" customFormat="1" ht="10.199999999999999">
      <c r="B314" s="216"/>
      <c r="C314" s="217"/>
      <c r="D314" s="218" t="s">
        <v>148</v>
      </c>
      <c r="E314" s="219" t="s">
        <v>1</v>
      </c>
      <c r="F314" s="220" t="s">
        <v>561</v>
      </c>
      <c r="G314" s="217"/>
      <c r="H314" s="221">
        <v>891.2</v>
      </c>
      <c r="I314" s="222"/>
      <c r="J314" s="217"/>
      <c r="K314" s="217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148</v>
      </c>
      <c r="AU314" s="227" t="s">
        <v>83</v>
      </c>
      <c r="AV314" s="13" t="s">
        <v>83</v>
      </c>
      <c r="AW314" s="13" t="s">
        <v>30</v>
      </c>
      <c r="AX314" s="13" t="s">
        <v>81</v>
      </c>
      <c r="AY314" s="227" t="s">
        <v>139</v>
      </c>
    </row>
    <row r="315" spans="1:65" s="2" customFormat="1" ht="21.75" customHeight="1">
      <c r="A315" s="33"/>
      <c r="B315" s="34"/>
      <c r="C315" s="203" t="s">
        <v>566</v>
      </c>
      <c r="D315" s="203" t="s">
        <v>141</v>
      </c>
      <c r="E315" s="204" t="s">
        <v>567</v>
      </c>
      <c r="F315" s="205" t="s">
        <v>568</v>
      </c>
      <c r="G315" s="206" t="s">
        <v>144</v>
      </c>
      <c r="H315" s="207">
        <v>891.2</v>
      </c>
      <c r="I315" s="208"/>
      <c r="J315" s="209">
        <f>ROUND(I315*H315,2)</f>
        <v>0</v>
      </c>
      <c r="K315" s="205" t="s">
        <v>406</v>
      </c>
      <c r="L315" s="38"/>
      <c r="M315" s="210" t="s">
        <v>1</v>
      </c>
      <c r="N315" s="211" t="s">
        <v>40</v>
      </c>
      <c r="O315" s="71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4" t="s">
        <v>146</v>
      </c>
      <c r="AT315" s="214" t="s">
        <v>141</v>
      </c>
      <c r="AU315" s="214" t="s">
        <v>83</v>
      </c>
      <c r="AY315" s="16" t="s">
        <v>139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146</v>
      </c>
      <c r="BK315" s="215">
        <f>ROUND(I315*H315,2)</f>
        <v>0</v>
      </c>
      <c r="BL315" s="16" t="s">
        <v>146</v>
      </c>
      <c r="BM315" s="214" t="s">
        <v>569</v>
      </c>
    </row>
    <row r="316" spans="1:65" s="13" customFormat="1" ht="10.199999999999999">
      <c r="B316" s="216"/>
      <c r="C316" s="217"/>
      <c r="D316" s="218" t="s">
        <v>148</v>
      </c>
      <c r="E316" s="219" t="s">
        <v>1</v>
      </c>
      <c r="F316" s="220" t="s">
        <v>561</v>
      </c>
      <c r="G316" s="217"/>
      <c r="H316" s="221">
        <v>891.2</v>
      </c>
      <c r="I316" s="222"/>
      <c r="J316" s="217"/>
      <c r="K316" s="217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148</v>
      </c>
      <c r="AU316" s="227" t="s">
        <v>83</v>
      </c>
      <c r="AV316" s="13" t="s">
        <v>83</v>
      </c>
      <c r="AW316" s="13" t="s">
        <v>30</v>
      </c>
      <c r="AX316" s="13" t="s">
        <v>81</v>
      </c>
      <c r="AY316" s="227" t="s">
        <v>139</v>
      </c>
    </row>
    <row r="317" spans="1:65" s="2" customFormat="1" ht="21.75" customHeight="1">
      <c r="A317" s="33"/>
      <c r="B317" s="34"/>
      <c r="C317" s="203" t="s">
        <v>570</v>
      </c>
      <c r="D317" s="203" t="s">
        <v>141</v>
      </c>
      <c r="E317" s="204" t="s">
        <v>571</v>
      </c>
      <c r="F317" s="205" t="s">
        <v>572</v>
      </c>
      <c r="G317" s="206" t="s">
        <v>144</v>
      </c>
      <c r="H317" s="207">
        <v>891.2</v>
      </c>
      <c r="I317" s="208"/>
      <c r="J317" s="209">
        <f>ROUND(I317*H317,2)</f>
        <v>0</v>
      </c>
      <c r="K317" s="205" t="s">
        <v>145</v>
      </c>
      <c r="L317" s="38"/>
      <c r="M317" s="210" t="s">
        <v>1</v>
      </c>
      <c r="N317" s="211" t="s">
        <v>40</v>
      </c>
      <c r="O317" s="71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4" t="s">
        <v>146</v>
      </c>
      <c r="AT317" s="214" t="s">
        <v>141</v>
      </c>
      <c r="AU317" s="214" t="s">
        <v>83</v>
      </c>
      <c r="AY317" s="16" t="s">
        <v>139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6" t="s">
        <v>146</v>
      </c>
      <c r="BK317" s="215">
        <f>ROUND(I317*H317,2)</f>
        <v>0</v>
      </c>
      <c r="BL317" s="16" t="s">
        <v>146</v>
      </c>
      <c r="BM317" s="214" t="s">
        <v>573</v>
      </c>
    </row>
    <row r="318" spans="1:65" s="13" customFormat="1" ht="10.199999999999999">
      <c r="B318" s="216"/>
      <c r="C318" s="217"/>
      <c r="D318" s="218" t="s">
        <v>148</v>
      </c>
      <c r="E318" s="219" t="s">
        <v>1</v>
      </c>
      <c r="F318" s="220" t="s">
        <v>561</v>
      </c>
      <c r="G318" s="217"/>
      <c r="H318" s="221">
        <v>891.2</v>
      </c>
      <c r="I318" s="222"/>
      <c r="J318" s="217"/>
      <c r="K318" s="217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148</v>
      </c>
      <c r="AU318" s="227" t="s">
        <v>83</v>
      </c>
      <c r="AV318" s="13" t="s">
        <v>83</v>
      </c>
      <c r="AW318" s="13" t="s">
        <v>30</v>
      </c>
      <c r="AX318" s="13" t="s">
        <v>81</v>
      </c>
      <c r="AY318" s="227" t="s">
        <v>139</v>
      </c>
    </row>
    <row r="319" spans="1:65" s="2" customFormat="1" ht="21.75" customHeight="1">
      <c r="A319" s="33"/>
      <c r="B319" s="34"/>
      <c r="C319" s="203" t="s">
        <v>574</v>
      </c>
      <c r="D319" s="203" t="s">
        <v>141</v>
      </c>
      <c r="E319" s="204" t="s">
        <v>575</v>
      </c>
      <c r="F319" s="205" t="s">
        <v>576</v>
      </c>
      <c r="G319" s="206" t="s">
        <v>144</v>
      </c>
      <c r="H319" s="207">
        <v>30</v>
      </c>
      <c r="I319" s="208"/>
      <c r="J319" s="209">
        <f>ROUND(I319*H319,2)</f>
        <v>0</v>
      </c>
      <c r="K319" s="205" t="s">
        <v>145</v>
      </c>
      <c r="L319" s="38"/>
      <c r="M319" s="210" t="s">
        <v>1</v>
      </c>
      <c r="N319" s="211" t="s">
        <v>40</v>
      </c>
      <c r="O319" s="71"/>
      <c r="P319" s="212">
        <f>O319*H319</f>
        <v>0</v>
      </c>
      <c r="Q319" s="212">
        <v>0</v>
      </c>
      <c r="R319" s="212">
        <f>Q319*H319</f>
        <v>0</v>
      </c>
      <c r="S319" s="212">
        <v>0.05</v>
      </c>
      <c r="T319" s="213">
        <f>S319*H319</f>
        <v>1.5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4" t="s">
        <v>146</v>
      </c>
      <c r="AT319" s="214" t="s">
        <v>141</v>
      </c>
      <c r="AU319" s="214" t="s">
        <v>83</v>
      </c>
      <c r="AY319" s="16" t="s">
        <v>139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146</v>
      </c>
      <c r="BK319" s="215">
        <f>ROUND(I319*H319,2)</f>
        <v>0</v>
      </c>
      <c r="BL319" s="16" t="s">
        <v>146</v>
      </c>
      <c r="BM319" s="214" t="s">
        <v>577</v>
      </c>
    </row>
    <row r="320" spans="1:65" s="13" customFormat="1" ht="10.199999999999999">
      <c r="B320" s="216"/>
      <c r="C320" s="217"/>
      <c r="D320" s="218" t="s">
        <v>148</v>
      </c>
      <c r="E320" s="219" t="s">
        <v>1</v>
      </c>
      <c r="F320" s="220" t="s">
        <v>578</v>
      </c>
      <c r="G320" s="217"/>
      <c r="H320" s="221">
        <v>30</v>
      </c>
      <c r="I320" s="222"/>
      <c r="J320" s="217"/>
      <c r="K320" s="217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148</v>
      </c>
      <c r="AU320" s="227" t="s">
        <v>83</v>
      </c>
      <c r="AV320" s="13" t="s">
        <v>83</v>
      </c>
      <c r="AW320" s="13" t="s">
        <v>30</v>
      </c>
      <c r="AX320" s="13" t="s">
        <v>81</v>
      </c>
      <c r="AY320" s="227" t="s">
        <v>139</v>
      </c>
    </row>
    <row r="321" spans="1:65" s="2" customFormat="1" ht="33" customHeight="1">
      <c r="A321" s="33"/>
      <c r="B321" s="34"/>
      <c r="C321" s="203" t="s">
        <v>579</v>
      </c>
      <c r="D321" s="203" t="s">
        <v>141</v>
      </c>
      <c r="E321" s="204" t="s">
        <v>580</v>
      </c>
      <c r="F321" s="205" t="s">
        <v>581</v>
      </c>
      <c r="G321" s="206" t="s">
        <v>144</v>
      </c>
      <c r="H321" s="207">
        <v>90</v>
      </c>
      <c r="I321" s="208"/>
      <c r="J321" s="209">
        <f>ROUND(I321*H321,2)</f>
        <v>0</v>
      </c>
      <c r="K321" s="205" t="s">
        <v>145</v>
      </c>
      <c r="L321" s="38"/>
      <c r="M321" s="210" t="s">
        <v>1</v>
      </c>
      <c r="N321" s="211" t="s">
        <v>40</v>
      </c>
      <c r="O321" s="71"/>
      <c r="P321" s="212">
        <f>O321*H321</f>
        <v>0</v>
      </c>
      <c r="Q321" s="212">
        <v>0</v>
      </c>
      <c r="R321" s="212">
        <f>Q321*H321</f>
        <v>0</v>
      </c>
      <c r="S321" s="212">
        <v>4.5999999999999999E-2</v>
      </c>
      <c r="T321" s="213">
        <f>S321*H321</f>
        <v>4.1399999999999997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4" t="s">
        <v>146</v>
      </c>
      <c r="AT321" s="214" t="s">
        <v>141</v>
      </c>
      <c r="AU321" s="214" t="s">
        <v>83</v>
      </c>
      <c r="AY321" s="16" t="s">
        <v>139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146</v>
      </c>
      <c r="BK321" s="215">
        <f>ROUND(I321*H321,2)</f>
        <v>0</v>
      </c>
      <c r="BL321" s="16" t="s">
        <v>146</v>
      </c>
      <c r="BM321" s="214" t="s">
        <v>582</v>
      </c>
    </row>
    <row r="322" spans="1:65" s="13" customFormat="1" ht="10.199999999999999">
      <c r="B322" s="216"/>
      <c r="C322" s="217"/>
      <c r="D322" s="218" t="s">
        <v>148</v>
      </c>
      <c r="E322" s="219" t="s">
        <v>1</v>
      </c>
      <c r="F322" s="220" t="s">
        <v>583</v>
      </c>
      <c r="G322" s="217"/>
      <c r="H322" s="221">
        <v>90</v>
      </c>
      <c r="I322" s="222"/>
      <c r="J322" s="217"/>
      <c r="K322" s="217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148</v>
      </c>
      <c r="AU322" s="227" t="s">
        <v>83</v>
      </c>
      <c r="AV322" s="13" t="s">
        <v>83</v>
      </c>
      <c r="AW322" s="13" t="s">
        <v>30</v>
      </c>
      <c r="AX322" s="13" t="s">
        <v>81</v>
      </c>
      <c r="AY322" s="227" t="s">
        <v>139</v>
      </c>
    </row>
    <row r="323" spans="1:65" s="2" customFormat="1" ht="21.75" customHeight="1">
      <c r="A323" s="33"/>
      <c r="B323" s="34"/>
      <c r="C323" s="203" t="s">
        <v>584</v>
      </c>
      <c r="D323" s="203" t="s">
        <v>141</v>
      </c>
      <c r="E323" s="204" t="s">
        <v>585</v>
      </c>
      <c r="F323" s="205" t="s">
        <v>586</v>
      </c>
      <c r="G323" s="206" t="s">
        <v>144</v>
      </c>
      <c r="H323" s="207">
        <v>120</v>
      </c>
      <c r="I323" s="208"/>
      <c r="J323" s="209">
        <f>ROUND(I323*H323,2)</f>
        <v>0</v>
      </c>
      <c r="K323" s="205" t="s">
        <v>145</v>
      </c>
      <c r="L323" s="38"/>
      <c r="M323" s="210" t="s">
        <v>1</v>
      </c>
      <c r="N323" s="211" t="s">
        <v>40</v>
      </c>
      <c r="O323" s="71"/>
      <c r="P323" s="212">
        <f>O323*H323</f>
        <v>0</v>
      </c>
      <c r="Q323" s="212">
        <v>0</v>
      </c>
      <c r="R323" s="212">
        <f>Q323*H323</f>
        <v>0</v>
      </c>
      <c r="S323" s="212">
        <v>1.4E-2</v>
      </c>
      <c r="T323" s="213">
        <f>S323*H323</f>
        <v>1.68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4" t="s">
        <v>146</v>
      </c>
      <c r="AT323" s="214" t="s">
        <v>141</v>
      </c>
      <c r="AU323" s="214" t="s">
        <v>83</v>
      </c>
      <c r="AY323" s="16" t="s">
        <v>139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146</v>
      </c>
      <c r="BK323" s="215">
        <f>ROUND(I323*H323,2)</f>
        <v>0</v>
      </c>
      <c r="BL323" s="16" t="s">
        <v>146</v>
      </c>
      <c r="BM323" s="214" t="s">
        <v>587</v>
      </c>
    </row>
    <row r="324" spans="1:65" s="13" customFormat="1" ht="10.199999999999999">
      <c r="B324" s="216"/>
      <c r="C324" s="217"/>
      <c r="D324" s="218" t="s">
        <v>148</v>
      </c>
      <c r="E324" s="219" t="s">
        <v>1</v>
      </c>
      <c r="F324" s="220" t="s">
        <v>588</v>
      </c>
      <c r="G324" s="217"/>
      <c r="H324" s="221">
        <v>120</v>
      </c>
      <c r="I324" s="222"/>
      <c r="J324" s="217"/>
      <c r="K324" s="217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148</v>
      </c>
      <c r="AU324" s="227" t="s">
        <v>83</v>
      </c>
      <c r="AV324" s="13" t="s">
        <v>83</v>
      </c>
      <c r="AW324" s="13" t="s">
        <v>30</v>
      </c>
      <c r="AX324" s="13" t="s">
        <v>81</v>
      </c>
      <c r="AY324" s="227" t="s">
        <v>139</v>
      </c>
    </row>
    <row r="325" spans="1:65" s="12" customFormat="1" ht="22.8" customHeight="1">
      <c r="B325" s="187"/>
      <c r="C325" s="188"/>
      <c r="D325" s="189" t="s">
        <v>72</v>
      </c>
      <c r="E325" s="201" t="s">
        <v>589</v>
      </c>
      <c r="F325" s="201" t="s">
        <v>590</v>
      </c>
      <c r="G325" s="188"/>
      <c r="H325" s="188"/>
      <c r="I325" s="191"/>
      <c r="J325" s="202">
        <f>BK325</f>
        <v>0</v>
      </c>
      <c r="K325" s="188"/>
      <c r="L325" s="193"/>
      <c r="M325" s="194"/>
      <c r="N325" s="195"/>
      <c r="O325" s="195"/>
      <c r="P325" s="196">
        <f>SUM(P326:P331)</f>
        <v>0</v>
      </c>
      <c r="Q325" s="195"/>
      <c r="R325" s="196">
        <f>SUM(R326:R331)</f>
        <v>0</v>
      </c>
      <c r="S325" s="195"/>
      <c r="T325" s="197">
        <f>SUM(T326:T331)</f>
        <v>0</v>
      </c>
      <c r="AR325" s="198" t="s">
        <v>81</v>
      </c>
      <c r="AT325" s="199" t="s">
        <v>72</v>
      </c>
      <c r="AU325" s="199" t="s">
        <v>81</v>
      </c>
      <c r="AY325" s="198" t="s">
        <v>139</v>
      </c>
      <c r="BK325" s="200">
        <f>SUM(BK326:BK331)</f>
        <v>0</v>
      </c>
    </row>
    <row r="326" spans="1:65" s="2" customFormat="1" ht="33" customHeight="1">
      <c r="A326" s="33"/>
      <c r="B326" s="34"/>
      <c r="C326" s="203" t="s">
        <v>591</v>
      </c>
      <c r="D326" s="203" t="s">
        <v>141</v>
      </c>
      <c r="E326" s="204" t="s">
        <v>592</v>
      </c>
      <c r="F326" s="205" t="s">
        <v>593</v>
      </c>
      <c r="G326" s="206" t="s">
        <v>230</v>
      </c>
      <c r="H326" s="207">
        <v>89.823999999999998</v>
      </c>
      <c r="I326" s="208"/>
      <c r="J326" s="209">
        <f>ROUND(I326*H326,2)</f>
        <v>0</v>
      </c>
      <c r="K326" s="205" t="s">
        <v>145</v>
      </c>
      <c r="L326" s="38"/>
      <c r="M326" s="210" t="s">
        <v>1</v>
      </c>
      <c r="N326" s="211" t="s">
        <v>40</v>
      </c>
      <c r="O326" s="71"/>
      <c r="P326" s="212">
        <f>O326*H326</f>
        <v>0</v>
      </c>
      <c r="Q326" s="212">
        <v>0</v>
      </c>
      <c r="R326" s="212">
        <f>Q326*H326</f>
        <v>0</v>
      </c>
      <c r="S326" s="212">
        <v>0</v>
      </c>
      <c r="T326" s="213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4" t="s">
        <v>146</v>
      </c>
      <c r="AT326" s="214" t="s">
        <v>141</v>
      </c>
      <c r="AU326" s="214" t="s">
        <v>83</v>
      </c>
      <c r="AY326" s="16" t="s">
        <v>139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146</v>
      </c>
      <c r="BK326" s="215">
        <f>ROUND(I326*H326,2)</f>
        <v>0</v>
      </c>
      <c r="BL326" s="16" t="s">
        <v>146</v>
      </c>
      <c r="BM326" s="214" t="s">
        <v>594</v>
      </c>
    </row>
    <row r="327" spans="1:65" s="2" customFormat="1" ht="21.75" customHeight="1">
      <c r="A327" s="33"/>
      <c r="B327" s="34"/>
      <c r="C327" s="203" t="s">
        <v>595</v>
      </c>
      <c r="D327" s="203" t="s">
        <v>141</v>
      </c>
      <c r="E327" s="204" t="s">
        <v>596</v>
      </c>
      <c r="F327" s="205" t="s">
        <v>597</v>
      </c>
      <c r="G327" s="206" t="s">
        <v>230</v>
      </c>
      <c r="H327" s="207">
        <v>89.823999999999998</v>
      </c>
      <c r="I327" s="208"/>
      <c r="J327" s="209">
        <f>ROUND(I327*H327,2)</f>
        <v>0</v>
      </c>
      <c r="K327" s="205" t="s">
        <v>145</v>
      </c>
      <c r="L327" s="38"/>
      <c r="M327" s="210" t="s">
        <v>1</v>
      </c>
      <c r="N327" s="211" t="s">
        <v>40</v>
      </c>
      <c r="O327" s="71"/>
      <c r="P327" s="212">
        <f>O327*H327</f>
        <v>0</v>
      </c>
      <c r="Q327" s="212">
        <v>0</v>
      </c>
      <c r="R327" s="212">
        <f>Q327*H327</f>
        <v>0</v>
      </c>
      <c r="S327" s="212">
        <v>0</v>
      </c>
      <c r="T327" s="213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4" t="s">
        <v>146</v>
      </c>
      <c r="AT327" s="214" t="s">
        <v>141</v>
      </c>
      <c r="AU327" s="214" t="s">
        <v>83</v>
      </c>
      <c r="AY327" s="16" t="s">
        <v>139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146</v>
      </c>
      <c r="BK327" s="215">
        <f>ROUND(I327*H327,2)</f>
        <v>0</v>
      </c>
      <c r="BL327" s="16" t="s">
        <v>146</v>
      </c>
      <c r="BM327" s="214" t="s">
        <v>598</v>
      </c>
    </row>
    <row r="328" spans="1:65" s="2" customFormat="1" ht="21.75" customHeight="1">
      <c r="A328" s="33"/>
      <c r="B328" s="34"/>
      <c r="C328" s="203" t="s">
        <v>599</v>
      </c>
      <c r="D328" s="203" t="s">
        <v>141</v>
      </c>
      <c r="E328" s="204" t="s">
        <v>596</v>
      </c>
      <c r="F328" s="205" t="s">
        <v>597</v>
      </c>
      <c r="G328" s="206" t="s">
        <v>230</v>
      </c>
      <c r="H328" s="207">
        <v>89.823999999999998</v>
      </c>
      <c r="I328" s="208"/>
      <c r="J328" s="209">
        <f>ROUND(I328*H328,2)</f>
        <v>0</v>
      </c>
      <c r="K328" s="205" t="s">
        <v>145</v>
      </c>
      <c r="L328" s="38"/>
      <c r="M328" s="210" t="s">
        <v>1</v>
      </c>
      <c r="N328" s="211" t="s">
        <v>40</v>
      </c>
      <c r="O328" s="71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4" t="s">
        <v>146</v>
      </c>
      <c r="AT328" s="214" t="s">
        <v>141</v>
      </c>
      <c r="AU328" s="214" t="s">
        <v>83</v>
      </c>
      <c r="AY328" s="16" t="s">
        <v>139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146</v>
      </c>
      <c r="BK328" s="215">
        <f>ROUND(I328*H328,2)</f>
        <v>0</v>
      </c>
      <c r="BL328" s="16" t="s">
        <v>146</v>
      </c>
      <c r="BM328" s="214" t="s">
        <v>600</v>
      </c>
    </row>
    <row r="329" spans="1:65" s="2" customFormat="1" ht="33" customHeight="1">
      <c r="A329" s="33"/>
      <c r="B329" s="34"/>
      <c r="C329" s="203" t="s">
        <v>601</v>
      </c>
      <c r="D329" s="203" t="s">
        <v>141</v>
      </c>
      <c r="E329" s="204" t="s">
        <v>602</v>
      </c>
      <c r="F329" s="205" t="s">
        <v>603</v>
      </c>
      <c r="G329" s="206" t="s">
        <v>230</v>
      </c>
      <c r="H329" s="207">
        <v>1332.3240000000001</v>
      </c>
      <c r="I329" s="208"/>
      <c r="J329" s="209">
        <f>ROUND(I329*H329,2)</f>
        <v>0</v>
      </c>
      <c r="K329" s="205" t="s">
        <v>145</v>
      </c>
      <c r="L329" s="38"/>
      <c r="M329" s="210" t="s">
        <v>1</v>
      </c>
      <c r="N329" s="211" t="s">
        <v>40</v>
      </c>
      <c r="O329" s="71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4" t="s">
        <v>146</v>
      </c>
      <c r="AT329" s="214" t="s">
        <v>141</v>
      </c>
      <c r="AU329" s="214" t="s">
        <v>83</v>
      </c>
      <c r="AY329" s="16" t="s">
        <v>139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146</v>
      </c>
      <c r="BK329" s="215">
        <f>ROUND(I329*H329,2)</f>
        <v>0</v>
      </c>
      <c r="BL329" s="16" t="s">
        <v>146</v>
      </c>
      <c r="BM329" s="214" t="s">
        <v>604</v>
      </c>
    </row>
    <row r="330" spans="1:65" s="13" customFormat="1" ht="10.199999999999999">
      <c r="B330" s="216"/>
      <c r="C330" s="217"/>
      <c r="D330" s="218" t="s">
        <v>148</v>
      </c>
      <c r="E330" s="219" t="s">
        <v>1</v>
      </c>
      <c r="F330" s="220" t="s">
        <v>605</v>
      </c>
      <c r="G330" s="217"/>
      <c r="H330" s="221">
        <v>1332.3240000000001</v>
      </c>
      <c r="I330" s="222"/>
      <c r="J330" s="217"/>
      <c r="K330" s="217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148</v>
      </c>
      <c r="AU330" s="227" t="s">
        <v>83</v>
      </c>
      <c r="AV330" s="13" t="s">
        <v>83</v>
      </c>
      <c r="AW330" s="13" t="s">
        <v>30</v>
      </c>
      <c r="AX330" s="13" t="s">
        <v>81</v>
      </c>
      <c r="AY330" s="227" t="s">
        <v>139</v>
      </c>
    </row>
    <row r="331" spans="1:65" s="2" customFormat="1" ht="33" customHeight="1">
      <c r="A331" s="33"/>
      <c r="B331" s="34"/>
      <c r="C331" s="203" t="s">
        <v>606</v>
      </c>
      <c r="D331" s="203" t="s">
        <v>141</v>
      </c>
      <c r="E331" s="204" t="s">
        <v>607</v>
      </c>
      <c r="F331" s="205" t="s">
        <v>608</v>
      </c>
      <c r="G331" s="206" t="s">
        <v>230</v>
      </c>
      <c r="H331" s="207">
        <v>63.444000000000003</v>
      </c>
      <c r="I331" s="208"/>
      <c r="J331" s="209">
        <f>ROUND(I331*H331,2)</f>
        <v>0</v>
      </c>
      <c r="K331" s="205" t="s">
        <v>145</v>
      </c>
      <c r="L331" s="38"/>
      <c r="M331" s="210" t="s">
        <v>1</v>
      </c>
      <c r="N331" s="211" t="s">
        <v>40</v>
      </c>
      <c r="O331" s="71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4" t="s">
        <v>146</v>
      </c>
      <c r="AT331" s="214" t="s">
        <v>141</v>
      </c>
      <c r="AU331" s="214" t="s">
        <v>83</v>
      </c>
      <c r="AY331" s="16" t="s">
        <v>139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146</v>
      </c>
      <c r="BK331" s="215">
        <f>ROUND(I331*H331,2)</f>
        <v>0</v>
      </c>
      <c r="BL331" s="16" t="s">
        <v>146</v>
      </c>
      <c r="BM331" s="214" t="s">
        <v>609</v>
      </c>
    </row>
    <row r="332" spans="1:65" s="12" customFormat="1" ht="22.8" customHeight="1">
      <c r="B332" s="187"/>
      <c r="C332" s="188"/>
      <c r="D332" s="189" t="s">
        <v>72</v>
      </c>
      <c r="E332" s="201" t="s">
        <v>610</v>
      </c>
      <c r="F332" s="201" t="s">
        <v>611</v>
      </c>
      <c r="G332" s="188"/>
      <c r="H332" s="188"/>
      <c r="I332" s="191"/>
      <c r="J332" s="202">
        <f>BK332</f>
        <v>0</v>
      </c>
      <c r="K332" s="188"/>
      <c r="L332" s="193"/>
      <c r="M332" s="194"/>
      <c r="N332" s="195"/>
      <c r="O332" s="195"/>
      <c r="P332" s="196">
        <f>P333</f>
        <v>0</v>
      </c>
      <c r="Q332" s="195"/>
      <c r="R332" s="196">
        <f>R333</f>
        <v>0</v>
      </c>
      <c r="S332" s="195"/>
      <c r="T332" s="197">
        <f>T333</f>
        <v>0</v>
      </c>
      <c r="AR332" s="198" t="s">
        <v>81</v>
      </c>
      <c r="AT332" s="199" t="s">
        <v>72</v>
      </c>
      <c r="AU332" s="199" t="s">
        <v>81</v>
      </c>
      <c r="AY332" s="198" t="s">
        <v>139</v>
      </c>
      <c r="BK332" s="200">
        <f>BK333</f>
        <v>0</v>
      </c>
    </row>
    <row r="333" spans="1:65" s="2" customFormat="1" ht="21.75" customHeight="1">
      <c r="A333" s="33"/>
      <c r="B333" s="34"/>
      <c r="C333" s="203" t="s">
        <v>612</v>
      </c>
      <c r="D333" s="203" t="s">
        <v>141</v>
      </c>
      <c r="E333" s="204" t="s">
        <v>613</v>
      </c>
      <c r="F333" s="205" t="s">
        <v>614</v>
      </c>
      <c r="G333" s="206" t="s">
        <v>230</v>
      </c>
      <c r="H333" s="207">
        <v>250.29499999999999</v>
      </c>
      <c r="I333" s="208"/>
      <c r="J333" s="209">
        <f>ROUND(I333*H333,2)</f>
        <v>0</v>
      </c>
      <c r="K333" s="205" t="s">
        <v>145</v>
      </c>
      <c r="L333" s="38"/>
      <c r="M333" s="210" t="s">
        <v>1</v>
      </c>
      <c r="N333" s="211" t="s">
        <v>40</v>
      </c>
      <c r="O333" s="71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4" t="s">
        <v>146</v>
      </c>
      <c r="AT333" s="214" t="s">
        <v>141</v>
      </c>
      <c r="AU333" s="214" t="s">
        <v>83</v>
      </c>
      <c r="AY333" s="16" t="s">
        <v>139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146</v>
      </c>
      <c r="BK333" s="215">
        <f>ROUND(I333*H333,2)</f>
        <v>0</v>
      </c>
      <c r="BL333" s="16" t="s">
        <v>146</v>
      </c>
      <c r="BM333" s="214" t="s">
        <v>615</v>
      </c>
    </row>
    <row r="334" spans="1:65" s="12" customFormat="1" ht="25.95" customHeight="1">
      <c r="B334" s="187"/>
      <c r="C334" s="188"/>
      <c r="D334" s="189" t="s">
        <v>72</v>
      </c>
      <c r="E334" s="190" t="s">
        <v>616</v>
      </c>
      <c r="F334" s="190" t="s">
        <v>617</v>
      </c>
      <c r="G334" s="188"/>
      <c r="H334" s="188"/>
      <c r="I334" s="191"/>
      <c r="J334" s="192">
        <f>BK334</f>
        <v>0</v>
      </c>
      <c r="K334" s="188"/>
      <c r="L334" s="193"/>
      <c r="M334" s="194"/>
      <c r="N334" s="195"/>
      <c r="O334" s="195"/>
      <c r="P334" s="196">
        <f>P335+P341+P347+P357+P369+P391+P395</f>
        <v>0</v>
      </c>
      <c r="Q334" s="195"/>
      <c r="R334" s="196">
        <f>R335+R341+R347+R357+R369+R391+R395</f>
        <v>0.63191109999999995</v>
      </c>
      <c r="S334" s="195"/>
      <c r="T334" s="197">
        <f>T335+T341+T347+T357+T369+T391+T395</f>
        <v>0.28401100000000001</v>
      </c>
      <c r="AR334" s="198" t="s">
        <v>83</v>
      </c>
      <c r="AT334" s="199" t="s">
        <v>72</v>
      </c>
      <c r="AU334" s="199" t="s">
        <v>73</v>
      </c>
      <c r="AY334" s="198" t="s">
        <v>139</v>
      </c>
      <c r="BK334" s="200">
        <f>BK335+BK341+BK347+BK357+BK369+BK391+BK395</f>
        <v>0</v>
      </c>
    </row>
    <row r="335" spans="1:65" s="12" customFormat="1" ht="22.8" customHeight="1">
      <c r="B335" s="187"/>
      <c r="C335" s="188"/>
      <c r="D335" s="189" t="s">
        <v>72</v>
      </c>
      <c r="E335" s="201" t="s">
        <v>618</v>
      </c>
      <c r="F335" s="201" t="s">
        <v>619</v>
      </c>
      <c r="G335" s="188"/>
      <c r="H335" s="188"/>
      <c r="I335" s="191"/>
      <c r="J335" s="202">
        <f>BK335</f>
        <v>0</v>
      </c>
      <c r="K335" s="188"/>
      <c r="L335" s="193"/>
      <c r="M335" s="194"/>
      <c r="N335" s="195"/>
      <c r="O335" s="195"/>
      <c r="P335" s="196">
        <f>SUM(P336:P340)</f>
        <v>0</v>
      </c>
      <c r="Q335" s="195"/>
      <c r="R335" s="196">
        <f>SUM(R336:R340)</f>
        <v>2.0630999999999997E-2</v>
      </c>
      <c r="S335" s="195"/>
      <c r="T335" s="197">
        <f>SUM(T336:T340)</f>
        <v>0</v>
      </c>
      <c r="AR335" s="198" t="s">
        <v>83</v>
      </c>
      <c r="AT335" s="199" t="s">
        <v>72</v>
      </c>
      <c r="AU335" s="199" t="s">
        <v>81</v>
      </c>
      <c r="AY335" s="198" t="s">
        <v>139</v>
      </c>
      <c r="BK335" s="200">
        <f>SUM(BK336:BK340)</f>
        <v>0</v>
      </c>
    </row>
    <row r="336" spans="1:65" s="2" customFormat="1" ht="21.75" customHeight="1">
      <c r="A336" s="33"/>
      <c r="B336" s="34"/>
      <c r="C336" s="203" t="s">
        <v>620</v>
      </c>
      <c r="D336" s="203" t="s">
        <v>141</v>
      </c>
      <c r="E336" s="204" t="s">
        <v>621</v>
      </c>
      <c r="F336" s="205" t="s">
        <v>622</v>
      </c>
      <c r="G336" s="206" t="s">
        <v>144</v>
      </c>
      <c r="H336" s="207">
        <v>27.6</v>
      </c>
      <c r="I336" s="208"/>
      <c r="J336" s="209">
        <f>ROUND(I336*H336,2)</f>
        <v>0</v>
      </c>
      <c r="K336" s="205" t="s">
        <v>145</v>
      </c>
      <c r="L336" s="38"/>
      <c r="M336" s="210" t="s">
        <v>1</v>
      </c>
      <c r="N336" s="211" t="s">
        <v>40</v>
      </c>
      <c r="O336" s="71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14" t="s">
        <v>217</v>
      </c>
      <c r="AT336" s="214" t="s">
        <v>141</v>
      </c>
      <c r="AU336" s="214" t="s">
        <v>83</v>
      </c>
      <c r="AY336" s="16" t="s">
        <v>139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146</v>
      </c>
      <c r="BK336" s="215">
        <f>ROUND(I336*H336,2)</f>
        <v>0</v>
      </c>
      <c r="BL336" s="16" t="s">
        <v>217</v>
      </c>
      <c r="BM336" s="214" t="s">
        <v>623</v>
      </c>
    </row>
    <row r="337" spans="1:65" s="13" customFormat="1" ht="10.199999999999999">
      <c r="B337" s="216"/>
      <c r="C337" s="217"/>
      <c r="D337" s="218" t="s">
        <v>148</v>
      </c>
      <c r="E337" s="219" t="s">
        <v>1</v>
      </c>
      <c r="F337" s="220" t="s">
        <v>624</v>
      </c>
      <c r="G337" s="217"/>
      <c r="H337" s="221">
        <v>27.6</v>
      </c>
      <c r="I337" s="222"/>
      <c r="J337" s="217"/>
      <c r="K337" s="217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148</v>
      </c>
      <c r="AU337" s="227" t="s">
        <v>83</v>
      </c>
      <c r="AV337" s="13" t="s">
        <v>83</v>
      </c>
      <c r="AW337" s="13" t="s">
        <v>30</v>
      </c>
      <c r="AX337" s="13" t="s">
        <v>81</v>
      </c>
      <c r="AY337" s="227" t="s">
        <v>139</v>
      </c>
    </row>
    <row r="338" spans="1:65" s="2" customFormat="1" ht="21.75" customHeight="1">
      <c r="A338" s="33"/>
      <c r="B338" s="34"/>
      <c r="C338" s="228" t="s">
        <v>625</v>
      </c>
      <c r="D338" s="228" t="s">
        <v>243</v>
      </c>
      <c r="E338" s="229" t="s">
        <v>626</v>
      </c>
      <c r="F338" s="230" t="s">
        <v>627</v>
      </c>
      <c r="G338" s="231" t="s">
        <v>144</v>
      </c>
      <c r="H338" s="232">
        <v>31.74</v>
      </c>
      <c r="I338" s="233"/>
      <c r="J338" s="234">
        <f>ROUND(I338*H338,2)</f>
        <v>0</v>
      </c>
      <c r="K338" s="230" t="s">
        <v>145</v>
      </c>
      <c r="L338" s="235"/>
      <c r="M338" s="236" t="s">
        <v>1</v>
      </c>
      <c r="N338" s="237" t="s">
        <v>40</v>
      </c>
      <c r="O338" s="71"/>
      <c r="P338" s="212">
        <f>O338*H338</f>
        <v>0</v>
      </c>
      <c r="Q338" s="212">
        <v>6.4999999999999997E-4</v>
      </c>
      <c r="R338" s="212">
        <f>Q338*H338</f>
        <v>2.0630999999999997E-2</v>
      </c>
      <c r="S338" s="212">
        <v>0</v>
      </c>
      <c r="T338" s="213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14" t="s">
        <v>296</v>
      </c>
      <c r="AT338" s="214" t="s">
        <v>243</v>
      </c>
      <c r="AU338" s="214" t="s">
        <v>83</v>
      </c>
      <c r="AY338" s="16" t="s">
        <v>139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6" t="s">
        <v>146</v>
      </c>
      <c r="BK338" s="215">
        <f>ROUND(I338*H338,2)</f>
        <v>0</v>
      </c>
      <c r="BL338" s="16" t="s">
        <v>217</v>
      </c>
      <c r="BM338" s="214" t="s">
        <v>628</v>
      </c>
    </row>
    <row r="339" spans="1:65" s="13" customFormat="1" ht="10.199999999999999">
      <c r="B339" s="216"/>
      <c r="C339" s="217"/>
      <c r="D339" s="218" t="s">
        <v>148</v>
      </c>
      <c r="E339" s="219" t="s">
        <v>1</v>
      </c>
      <c r="F339" s="220" t="s">
        <v>629</v>
      </c>
      <c r="G339" s="217"/>
      <c r="H339" s="221">
        <v>31.74</v>
      </c>
      <c r="I339" s="222"/>
      <c r="J339" s="217"/>
      <c r="K339" s="217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148</v>
      </c>
      <c r="AU339" s="227" t="s">
        <v>83</v>
      </c>
      <c r="AV339" s="13" t="s">
        <v>83</v>
      </c>
      <c r="AW339" s="13" t="s">
        <v>30</v>
      </c>
      <c r="AX339" s="13" t="s">
        <v>81</v>
      </c>
      <c r="AY339" s="227" t="s">
        <v>139</v>
      </c>
    </row>
    <row r="340" spans="1:65" s="2" customFormat="1" ht="21.75" customHeight="1">
      <c r="A340" s="33"/>
      <c r="B340" s="34"/>
      <c r="C340" s="203" t="s">
        <v>630</v>
      </c>
      <c r="D340" s="203" t="s">
        <v>141</v>
      </c>
      <c r="E340" s="204" t="s">
        <v>631</v>
      </c>
      <c r="F340" s="205" t="s">
        <v>632</v>
      </c>
      <c r="G340" s="206" t="s">
        <v>230</v>
      </c>
      <c r="H340" s="207">
        <v>2.1000000000000001E-2</v>
      </c>
      <c r="I340" s="208"/>
      <c r="J340" s="209">
        <f>ROUND(I340*H340,2)</f>
        <v>0</v>
      </c>
      <c r="K340" s="205" t="s">
        <v>145</v>
      </c>
      <c r="L340" s="38"/>
      <c r="M340" s="210" t="s">
        <v>1</v>
      </c>
      <c r="N340" s="211" t="s">
        <v>40</v>
      </c>
      <c r="O340" s="71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14" t="s">
        <v>217</v>
      </c>
      <c r="AT340" s="214" t="s">
        <v>141</v>
      </c>
      <c r="AU340" s="214" t="s">
        <v>83</v>
      </c>
      <c r="AY340" s="16" t="s">
        <v>139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146</v>
      </c>
      <c r="BK340" s="215">
        <f>ROUND(I340*H340,2)</f>
        <v>0</v>
      </c>
      <c r="BL340" s="16" t="s">
        <v>217</v>
      </c>
      <c r="BM340" s="214" t="s">
        <v>633</v>
      </c>
    </row>
    <row r="341" spans="1:65" s="12" customFormat="1" ht="22.8" customHeight="1">
      <c r="B341" s="187"/>
      <c r="C341" s="188"/>
      <c r="D341" s="189" t="s">
        <v>72</v>
      </c>
      <c r="E341" s="201" t="s">
        <v>634</v>
      </c>
      <c r="F341" s="201" t="s">
        <v>635</v>
      </c>
      <c r="G341" s="188"/>
      <c r="H341" s="188"/>
      <c r="I341" s="191"/>
      <c r="J341" s="202">
        <f>BK341</f>
        <v>0</v>
      </c>
      <c r="K341" s="188"/>
      <c r="L341" s="193"/>
      <c r="M341" s="194"/>
      <c r="N341" s="195"/>
      <c r="O341" s="195"/>
      <c r="P341" s="196">
        <f>SUM(P342:P346)</f>
        <v>0</v>
      </c>
      <c r="Q341" s="195"/>
      <c r="R341" s="196">
        <f>SUM(R342:R346)</f>
        <v>1.89E-2</v>
      </c>
      <c r="S341" s="195"/>
      <c r="T341" s="197">
        <f>SUM(T342:T346)</f>
        <v>1.2E-2</v>
      </c>
      <c r="AR341" s="198" t="s">
        <v>83</v>
      </c>
      <c r="AT341" s="199" t="s">
        <v>72</v>
      </c>
      <c r="AU341" s="199" t="s">
        <v>81</v>
      </c>
      <c r="AY341" s="198" t="s">
        <v>139</v>
      </c>
      <c r="BK341" s="200">
        <f>SUM(BK342:BK346)</f>
        <v>0</v>
      </c>
    </row>
    <row r="342" spans="1:65" s="2" customFormat="1" ht="21.75" customHeight="1">
      <c r="A342" s="33"/>
      <c r="B342" s="34"/>
      <c r="C342" s="203" t="s">
        <v>636</v>
      </c>
      <c r="D342" s="203" t="s">
        <v>141</v>
      </c>
      <c r="E342" s="204" t="s">
        <v>637</v>
      </c>
      <c r="F342" s="205" t="s">
        <v>638</v>
      </c>
      <c r="G342" s="206" t="s">
        <v>276</v>
      </c>
      <c r="H342" s="207">
        <v>3</v>
      </c>
      <c r="I342" s="208"/>
      <c r="J342" s="209">
        <f>ROUND(I342*H342,2)</f>
        <v>0</v>
      </c>
      <c r="K342" s="205" t="s">
        <v>145</v>
      </c>
      <c r="L342" s="38"/>
      <c r="M342" s="210" t="s">
        <v>1</v>
      </c>
      <c r="N342" s="211" t="s">
        <v>40</v>
      </c>
      <c r="O342" s="71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4" t="s">
        <v>217</v>
      </c>
      <c r="AT342" s="214" t="s">
        <v>141</v>
      </c>
      <c r="AU342" s="214" t="s">
        <v>83</v>
      </c>
      <c r="AY342" s="16" t="s">
        <v>139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146</v>
      </c>
      <c r="BK342" s="215">
        <f>ROUND(I342*H342,2)</f>
        <v>0</v>
      </c>
      <c r="BL342" s="16" t="s">
        <v>217</v>
      </c>
      <c r="BM342" s="214" t="s">
        <v>639</v>
      </c>
    </row>
    <row r="343" spans="1:65" s="2" customFormat="1" ht="21.75" customHeight="1">
      <c r="A343" s="33"/>
      <c r="B343" s="34"/>
      <c r="C343" s="228" t="s">
        <v>640</v>
      </c>
      <c r="D343" s="228" t="s">
        <v>243</v>
      </c>
      <c r="E343" s="229" t="s">
        <v>641</v>
      </c>
      <c r="F343" s="230" t="s">
        <v>642</v>
      </c>
      <c r="G343" s="231" t="s">
        <v>276</v>
      </c>
      <c r="H343" s="232">
        <v>3</v>
      </c>
      <c r="I343" s="233"/>
      <c r="J343" s="234">
        <f>ROUND(I343*H343,2)</f>
        <v>0</v>
      </c>
      <c r="K343" s="230" t="s">
        <v>145</v>
      </c>
      <c r="L343" s="235"/>
      <c r="M343" s="236" t="s">
        <v>1</v>
      </c>
      <c r="N343" s="237" t="s">
        <v>40</v>
      </c>
      <c r="O343" s="71"/>
      <c r="P343" s="212">
        <f>O343*H343</f>
        <v>0</v>
      </c>
      <c r="Q343" s="212">
        <v>6.3E-3</v>
      </c>
      <c r="R343" s="212">
        <f>Q343*H343</f>
        <v>1.89E-2</v>
      </c>
      <c r="S343" s="212">
        <v>0</v>
      </c>
      <c r="T343" s="213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14" t="s">
        <v>296</v>
      </c>
      <c r="AT343" s="214" t="s">
        <v>243</v>
      </c>
      <c r="AU343" s="214" t="s">
        <v>83</v>
      </c>
      <c r="AY343" s="16" t="s">
        <v>139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146</v>
      </c>
      <c r="BK343" s="215">
        <f>ROUND(I343*H343,2)</f>
        <v>0</v>
      </c>
      <c r="BL343" s="16" t="s">
        <v>217</v>
      </c>
      <c r="BM343" s="214" t="s">
        <v>643</v>
      </c>
    </row>
    <row r="344" spans="1:65" s="2" customFormat="1" ht="21.75" customHeight="1">
      <c r="A344" s="33"/>
      <c r="B344" s="34"/>
      <c r="C344" s="203" t="s">
        <v>644</v>
      </c>
      <c r="D344" s="203" t="s">
        <v>141</v>
      </c>
      <c r="E344" s="204" t="s">
        <v>645</v>
      </c>
      <c r="F344" s="205" t="s">
        <v>646</v>
      </c>
      <c r="G344" s="206" t="s">
        <v>276</v>
      </c>
      <c r="H344" s="207">
        <v>3</v>
      </c>
      <c r="I344" s="208"/>
      <c r="J344" s="209">
        <f>ROUND(I344*H344,2)</f>
        <v>0</v>
      </c>
      <c r="K344" s="205" t="s">
        <v>145</v>
      </c>
      <c r="L344" s="38"/>
      <c r="M344" s="210" t="s">
        <v>1</v>
      </c>
      <c r="N344" s="211" t="s">
        <v>40</v>
      </c>
      <c r="O344" s="71"/>
      <c r="P344" s="212">
        <f>O344*H344</f>
        <v>0</v>
      </c>
      <c r="Q344" s="212">
        <v>0</v>
      </c>
      <c r="R344" s="212">
        <f>Q344*H344</f>
        <v>0</v>
      </c>
      <c r="S344" s="212">
        <v>4.0000000000000001E-3</v>
      </c>
      <c r="T344" s="213">
        <f>S344*H344</f>
        <v>1.2E-2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4" t="s">
        <v>217</v>
      </c>
      <c r="AT344" s="214" t="s">
        <v>141</v>
      </c>
      <c r="AU344" s="214" t="s">
        <v>83</v>
      </c>
      <c r="AY344" s="16" t="s">
        <v>139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146</v>
      </c>
      <c r="BK344" s="215">
        <f>ROUND(I344*H344,2)</f>
        <v>0</v>
      </c>
      <c r="BL344" s="16" t="s">
        <v>217</v>
      </c>
      <c r="BM344" s="214" t="s">
        <v>647</v>
      </c>
    </row>
    <row r="345" spans="1:65" s="2" customFormat="1" ht="21.75" customHeight="1">
      <c r="A345" s="33"/>
      <c r="B345" s="34"/>
      <c r="C345" s="203" t="s">
        <v>648</v>
      </c>
      <c r="D345" s="203" t="s">
        <v>141</v>
      </c>
      <c r="E345" s="204" t="s">
        <v>649</v>
      </c>
      <c r="F345" s="205" t="s">
        <v>650</v>
      </c>
      <c r="G345" s="206" t="s">
        <v>276</v>
      </c>
      <c r="H345" s="207">
        <v>1</v>
      </c>
      <c r="I345" s="208"/>
      <c r="J345" s="209">
        <f>ROUND(I345*H345,2)</f>
        <v>0</v>
      </c>
      <c r="K345" s="205" t="s">
        <v>145</v>
      </c>
      <c r="L345" s="38"/>
      <c r="M345" s="210" t="s">
        <v>1</v>
      </c>
      <c r="N345" s="211" t="s">
        <v>40</v>
      </c>
      <c r="O345" s="71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4" t="s">
        <v>217</v>
      </c>
      <c r="AT345" s="214" t="s">
        <v>141</v>
      </c>
      <c r="AU345" s="214" t="s">
        <v>83</v>
      </c>
      <c r="AY345" s="16" t="s">
        <v>139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146</v>
      </c>
      <c r="BK345" s="215">
        <f>ROUND(I345*H345,2)</f>
        <v>0</v>
      </c>
      <c r="BL345" s="16" t="s">
        <v>217</v>
      </c>
      <c r="BM345" s="214" t="s">
        <v>651</v>
      </c>
    </row>
    <row r="346" spans="1:65" s="2" customFormat="1" ht="21.75" customHeight="1">
      <c r="A346" s="33"/>
      <c r="B346" s="34"/>
      <c r="C346" s="203" t="s">
        <v>652</v>
      </c>
      <c r="D346" s="203" t="s">
        <v>141</v>
      </c>
      <c r="E346" s="204" t="s">
        <v>649</v>
      </c>
      <c r="F346" s="205" t="s">
        <v>650</v>
      </c>
      <c r="G346" s="206" t="s">
        <v>276</v>
      </c>
      <c r="H346" s="207">
        <v>1</v>
      </c>
      <c r="I346" s="208"/>
      <c r="J346" s="209">
        <f>ROUND(I346*H346,2)</f>
        <v>0</v>
      </c>
      <c r="K346" s="205" t="s">
        <v>145</v>
      </c>
      <c r="L346" s="38"/>
      <c r="M346" s="210" t="s">
        <v>1</v>
      </c>
      <c r="N346" s="211" t="s">
        <v>40</v>
      </c>
      <c r="O346" s="71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14" t="s">
        <v>217</v>
      </c>
      <c r="AT346" s="214" t="s">
        <v>141</v>
      </c>
      <c r="AU346" s="214" t="s">
        <v>83</v>
      </c>
      <c r="AY346" s="16" t="s">
        <v>139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146</v>
      </c>
      <c r="BK346" s="215">
        <f>ROUND(I346*H346,2)</f>
        <v>0</v>
      </c>
      <c r="BL346" s="16" t="s">
        <v>217</v>
      </c>
      <c r="BM346" s="214" t="s">
        <v>653</v>
      </c>
    </row>
    <row r="347" spans="1:65" s="12" customFormat="1" ht="22.8" customHeight="1">
      <c r="B347" s="187"/>
      <c r="C347" s="188"/>
      <c r="D347" s="189" t="s">
        <v>72</v>
      </c>
      <c r="E347" s="201" t="s">
        <v>654</v>
      </c>
      <c r="F347" s="201" t="s">
        <v>655</v>
      </c>
      <c r="G347" s="188"/>
      <c r="H347" s="188"/>
      <c r="I347" s="191"/>
      <c r="J347" s="202">
        <f>BK347</f>
        <v>0</v>
      </c>
      <c r="K347" s="188"/>
      <c r="L347" s="193"/>
      <c r="M347" s="194"/>
      <c r="N347" s="195"/>
      <c r="O347" s="195"/>
      <c r="P347" s="196">
        <f>SUM(P348:P356)</f>
        <v>0</v>
      </c>
      <c r="Q347" s="195"/>
      <c r="R347" s="196">
        <f>SUM(R348:R356)</f>
        <v>1.65E-3</v>
      </c>
      <c r="S347" s="195"/>
      <c r="T347" s="197">
        <f>SUM(T348:T356)</f>
        <v>1.2E-2</v>
      </c>
      <c r="AR347" s="198" t="s">
        <v>83</v>
      </c>
      <c r="AT347" s="199" t="s">
        <v>72</v>
      </c>
      <c r="AU347" s="199" t="s">
        <v>81</v>
      </c>
      <c r="AY347" s="198" t="s">
        <v>139</v>
      </c>
      <c r="BK347" s="200">
        <f>SUM(BK348:BK356)</f>
        <v>0</v>
      </c>
    </row>
    <row r="348" spans="1:65" s="2" customFormat="1" ht="16.5" customHeight="1">
      <c r="A348" s="33"/>
      <c r="B348" s="34"/>
      <c r="C348" s="203" t="s">
        <v>656</v>
      </c>
      <c r="D348" s="203" t="s">
        <v>141</v>
      </c>
      <c r="E348" s="204" t="s">
        <v>657</v>
      </c>
      <c r="F348" s="205" t="s">
        <v>658</v>
      </c>
      <c r="G348" s="206" t="s">
        <v>276</v>
      </c>
      <c r="H348" s="207">
        <v>1</v>
      </c>
      <c r="I348" s="208"/>
      <c r="J348" s="209">
        <f t="shared" ref="J348:J354" si="0">ROUND(I348*H348,2)</f>
        <v>0</v>
      </c>
      <c r="K348" s="205" t="s">
        <v>145</v>
      </c>
      <c r="L348" s="38"/>
      <c r="M348" s="210" t="s">
        <v>1</v>
      </c>
      <c r="N348" s="211" t="s">
        <v>40</v>
      </c>
      <c r="O348" s="71"/>
      <c r="P348" s="212">
        <f t="shared" ref="P348:P354" si="1">O348*H348</f>
        <v>0</v>
      </c>
      <c r="Q348" s="212">
        <v>0</v>
      </c>
      <c r="R348" s="212">
        <f t="shared" ref="R348:R354" si="2">Q348*H348</f>
        <v>0</v>
      </c>
      <c r="S348" s="212">
        <v>0</v>
      </c>
      <c r="T348" s="213">
        <f t="shared" ref="T348:T354" si="3"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14" t="s">
        <v>217</v>
      </c>
      <c r="AT348" s="214" t="s">
        <v>141</v>
      </c>
      <c r="AU348" s="214" t="s">
        <v>83</v>
      </c>
      <c r="AY348" s="16" t="s">
        <v>139</v>
      </c>
      <c r="BE348" s="215">
        <f t="shared" ref="BE348:BE354" si="4">IF(N348="základní",J348,0)</f>
        <v>0</v>
      </c>
      <c r="BF348" s="215">
        <f t="shared" ref="BF348:BF354" si="5">IF(N348="snížená",J348,0)</f>
        <v>0</v>
      </c>
      <c r="BG348" s="215">
        <f t="shared" ref="BG348:BG354" si="6">IF(N348="zákl. přenesená",J348,0)</f>
        <v>0</v>
      </c>
      <c r="BH348" s="215">
        <f t="shared" ref="BH348:BH354" si="7">IF(N348="sníž. přenesená",J348,0)</f>
        <v>0</v>
      </c>
      <c r="BI348" s="215">
        <f t="shared" ref="BI348:BI354" si="8">IF(N348="nulová",J348,0)</f>
        <v>0</v>
      </c>
      <c r="BJ348" s="16" t="s">
        <v>146</v>
      </c>
      <c r="BK348" s="215">
        <f t="shared" ref="BK348:BK354" si="9">ROUND(I348*H348,2)</f>
        <v>0</v>
      </c>
      <c r="BL348" s="16" t="s">
        <v>217</v>
      </c>
      <c r="BM348" s="214" t="s">
        <v>659</v>
      </c>
    </row>
    <row r="349" spans="1:65" s="2" customFormat="1" ht="16.5" customHeight="1">
      <c r="A349" s="33"/>
      <c r="B349" s="34"/>
      <c r="C349" s="228" t="s">
        <v>660</v>
      </c>
      <c r="D349" s="228" t="s">
        <v>243</v>
      </c>
      <c r="E349" s="229" t="s">
        <v>661</v>
      </c>
      <c r="F349" s="230" t="s">
        <v>662</v>
      </c>
      <c r="G349" s="231" t="s">
        <v>276</v>
      </c>
      <c r="H349" s="232">
        <v>1</v>
      </c>
      <c r="I349" s="233"/>
      <c r="J349" s="234">
        <f t="shared" si="0"/>
        <v>0</v>
      </c>
      <c r="K349" s="230" t="s">
        <v>145</v>
      </c>
      <c r="L349" s="235"/>
      <c r="M349" s="236" t="s">
        <v>1</v>
      </c>
      <c r="N349" s="237" t="s">
        <v>40</v>
      </c>
      <c r="O349" s="71"/>
      <c r="P349" s="212">
        <f t="shared" si="1"/>
        <v>0</v>
      </c>
      <c r="Q349" s="212">
        <v>4.4999999999999999E-4</v>
      </c>
      <c r="R349" s="212">
        <f t="shared" si="2"/>
        <v>4.4999999999999999E-4</v>
      </c>
      <c r="S349" s="212">
        <v>0</v>
      </c>
      <c r="T349" s="213">
        <f t="shared" si="3"/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4" t="s">
        <v>296</v>
      </c>
      <c r="AT349" s="214" t="s">
        <v>243</v>
      </c>
      <c r="AU349" s="214" t="s">
        <v>83</v>
      </c>
      <c r="AY349" s="16" t="s">
        <v>139</v>
      </c>
      <c r="BE349" s="215">
        <f t="shared" si="4"/>
        <v>0</v>
      </c>
      <c r="BF349" s="215">
        <f t="shared" si="5"/>
        <v>0</v>
      </c>
      <c r="BG349" s="215">
        <f t="shared" si="6"/>
        <v>0</v>
      </c>
      <c r="BH349" s="215">
        <f t="shared" si="7"/>
        <v>0</v>
      </c>
      <c r="BI349" s="215">
        <f t="shared" si="8"/>
        <v>0</v>
      </c>
      <c r="BJ349" s="16" t="s">
        <v>146</v>
      </c>
      <c r="BK349" s="215">
        <f t="shared" si="9"/>
        <v>0</v>
      </c>
      <c r="BL349" s="16" t="s">
        <v>217</v>
      </c>
      <c r="BM349" s="214" t="s">
        <v>663</v>
      </c>
    </row>
    <row r="350" spans="1:65" s="2" customFormat="1" ht="16.5" customHeight="1">
      <c r="A350" s="33"/>
      <c r="B350" s="34"/>
      <c r="C350" s="203" t="s">
        <v>664</v>
      </c>
      <c r="D350" s="203" t="s">
        <v>141</v>
      </c>
      <c r="E350" s="204" t="s">
        <v>665</v>
      </c>
      <c r="F350" s="205" t="s">
        <v>666</v>
      </c>
      <c r="G350" s="206" t="s">
        <v>276</v>
      </c>
      <c r="H350" s="207">
        <v>1</v>
      </c>
      <c r="I350" s="208"/>
      <c r="J350" s="209">
        <f t="shared" si="0"/>
        <v>0</v>
      </c>
      <c r="K350" s="205" t="s">
        <v>145</v>
      </c>
      <c r="L350" s="38"/>
      <c r="M350" s="210" t="s">
        <v>1</v>
      </c>
      <c r="N350" s="211" t="s">
        <v>40</v>
      </c>
      <c r="O350" s="71"/>
      <c r="P350" s="212">
        <f t="shared" si="1"/>
        <v>0</v>
      </c>
      <c r="Q350" s="212">
        <v>0</v>
      </c>
      <c r="R350" s="212">
        <f t="shared" si="2"/>
        <v>0</v>
      </c>
      <c r="S350" s="212">
        <v>0</v>
      </c>
      <c r="T350" s="213">
        <f t="shared" si="3"/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14" t="s">
        <v>217</v>
      </c>
      <c r="AT350" s="214" t="s">
        <v>141</v>
      </c>
      <c r="AU350" s="214" t="s">
        <v>83</v>
      </c>
      <c r="AY350" s="16" t="s">
        <v>139</v>
      </c>
      <c r="BE350" s="215">
        <f t="shared" si="4"/>
        <v>0</v>
      </c>
      <c r="BF350" s="215">
        <f t="shared" si="5"/>
        <v>0</v>
      </c>
      <c r="BG350" s="215">
        <f t="shared" si="6"/>
        <v>0</v>
      </c>
      <c r="BH350" s="215">
        <f t="shared" si="7"/>
        <v>0</v>
      </c>
      <c r="BI350" s="215">
        <f t="shared" si="8"/>
        <v>0</v>
      </c>
      <c r="BJ350" s="16" t="s">
        <v>146</v>
      </c>
      <c r="BK350" s="215">
        <f t="shared" si="9"/>
        <v>0</v>
      </c>
      <c r="BL350" s="16" t="s">
        <v>217</v>
      </c>
      <c r="BM350" s="214" t="s">
        <v>667</v>
      </c>
    </row>
    <row r="351" spans="1:65" s="2" customFormat="1" ht="16.5" customHeight="1">
      <c r="A351" s="33"/>
      <c r="B351" s="34"/>
      <c r="C351" s="228" t="s">
        <v>668</v>
      </c>
      <c r="D351" s="228" t="s">
        <v>243</v>
      </c>
      <c r="E351" s="229" t="s">
        <v>669</v>
      </c>
      <c r="F351" s="230" t="s">
        <v>670</v>
      </c>
      <c r="G351" s="231" t="s">
        <v>276</v>
      </c>
      <c r="H351" s="232">
        <v>1</v>
      </c>
      <c r="I351" s="233"/>
      <c r="J351" s="234">
        <f t="shared" si="0"/>
        <v>0</v>
      </c>
      <c r="K351" s="230" t="s">
        <v>145</v>
      </c>
      <c r="L351" s="235"/>
      <c r="M351" s="236" t="s">
        <v>1</v>
      </c>
      <c r="N351" s="237" t="s">
        <v>40</v>
      </c>
      <c r="O351" s="71"/>
      <c r="P351" s="212">
        <f t="shared" si="1"/>
        <v>0</v>
      </c>
      <c r="Q351" s="212">
        <v>1E-3</v>
      </c>
      <c r="R351" s="212">
        <f t="shared" si="2"/>
        <v>1E-3</v>
      </c>
      <c r="S351" s="212">
        <v>0</v>
      </c>
      <c r="T351" s="213">
        <f t="shared" si="3"/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4" t="s">
        <v>296</v>
      </c>
      <c r="AT351" s="214" t="s">
        <v>243</v>
      </c>
      <c r="AU351" s="214" t="s">
        <v>83</v>
      </c>
      <c r="AY351" s="16" t="s">
        <v>139</v>
      </c>
      <c r="BE351" s="215">
        <f t="shared" si="4"/>
        <v>0</v>
      </c>
      <c r="BF351" s="215">
        <f t="shared" si="5"/>
        <v>0</v>
      </c>
      <c r="BG351" s="215">
        <f t="shared" si="6"/>
        <v>0</v>
      </c>
      <c r="BH351" s="215">
        <f t="shared" si="7"/>
        <v>0</v>
      </c>
      <c r="BI351" s="215">
        <f t="shared" si="8"/>
        <v>0</v>
      </c>
      <c r="BJ351" s="16" t="s">
        <v>146</v>
      </c>
      <c r="BK351" s="215">
        <f t="shared" si="9"/>
        <v>0</v>
      </c>
      <c r="BL351" s="16" t="s">
        <v>217</v>
      </c>
      <c r="BM351" s="214" t="s">
        <v>671</v>
      </c>
    </row>
    <row r="352" spans="1:65" s="2" customFormat="1" ht="21.75" customHeight="1">
      <c r="A352" s="33"/>
      <c r="B352" s="34"/>
      <c r="C352" s="203" t="s">
        <v>672</v>
      </c>
      <c r="D352" s="203" t="s">
        <v>141</v>
      </c>
      <c r="E352" s="204" t="s">
        <v>673</v>
      </c>
      <c r="F352" s="205" t="s">
        <v>674</v>
      </c>
      <c r="G352" s="206" t="s">
        <v>276</v>
      </c>
      <c r="H352" s="207">
        <v>1</v>
      </c>
      <c r="I352" s="208"/>
      <c r="J352" s="209">
        <f t="shared" si="0"/>
        <v>0</v>
      </c>
      <c r="K352" s="205" t="s">
        <v>145</v>
      </c>
      <c r="L352" s="38"/>
      <c r="M352" s="210" t="s">
        <v>1</v>
      </c>
      <c r="N352" s="211" t="s">
        <v>40</v>
      </c>
      <c r="O352" s="71"/>
      <c r="P352" s="212">
        <f t="shared" si="1"/>
        <v>0</v>
      </c>
      <c r="Q352" s="212">
        <v>0</v>
      </c>
      <c r="R352" s="212">
        <f t="shared" si="2"/>
        <v>0</v>
      </c>
      <c r="S352" s="212">
        <v>2E-3</v>
      </c>
      <c r="T352" s="213">
        <f t="shared" si="3"/>
        <v>2E-3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4" t="s">
        <v>217</v>
      </c>
      <c r="AT352" s="214" t="s">
        <v>141</v>
      </c>
      <c r="AU352" s="214" t="s">
        <v>83</v>
      </c>
      <c r="AY352" s="16" t="s">
        <v>139</v>
      </c>
      <c r="BE352" s="215">
        <f t="shared" si="4"/>
        <v>0</v>
      </c>
      <c r="BF352" s="215">
        <f t="shared" si="5"/>
        <v>0</v>
      </c>
      <c r="BG352" s="215">
        <f t="shared" si="6"/>
        <v>0</v>
      </c>
      <c r="BH352" s="215">
        <f t="shared" si="7"/>
        <v>0</v>
      </c>
      <c r="BI352" s="215">
        <f t="shared" si="8"/>
        <v>0</v>
      </c>
      <c r="BJ352" s="16" t="s">
        <v>146</v>
      </c>
      <c r="BK352" s="215">
        <f t="shared" si="9"/>
        <v>0</v>
      </c>
      <c r="BL352" s="16" t="s">
        <v>217</v>
      </c>
      <c r="BM352" s="214" t="s">
        <v>675</v>
      </c>
    </row>
    <row r="353" spans="1:65" s="2" customFormat="1" ht="16.5" customHeight="1">
      <c r="A353" s="33"/>
      <c r="B353" s="34"/>
      <c r="C353" s="203" t="s">
        <v>676</v>
      </c>
      <c r="D353" s="203" t="s">
        <v>141</v>
      </c>
      <c r="E353" s="204" t="s">
        <v>677</v>
      </c>
      <c r="F353" s="205" t="s">
        <v>678</v>
      </c>
      <c r="G353" s="206" t="s">
        <v>276</v>
      </c>
      <c r="H353" s="207">
        <v>4</v>
      </c>
      <c r="I353" s="208"/>
      <c r="J353" s="209">
        <f t="shared" si="0"/>
        <v>0</v>
      </c>
      <c r="K353" s="205" t="s">
        <v>145</v>
      </c>
      <c r="L353" s="38"/>
      <c r="M353" s="210" t="s">
        <v>1</v>
      </c>
      <c r="N353" s="211" t="s">
        <v>40</v>
      </c>
      <c r="O353" s="71"/>
      <c r="P353" s="212">
        <f t="shared" si="1"/>
        <v>0</v>
      </c>
      <c r="Q353" s="212">
        <v>0</v>
      </c>
      <c r="R353" s="212">
        <f t="shared" si="2"/>
        <v>0</v>
      </c>
      <c r="S353" s="212">
        <v>0</v>
      </c>
      <c r="T353" s="213">
        <f t="shared" si="3"/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14" t="s">
        <v>217</v>
      </c>
      <c r="AT353" s="214" t="s">
        <v>141</v>
      </c>
      <c r="AU353" s="214" t="s">
        <v>83</v>
      </c>
      <c r="AY353" s="16" t="s">
        <v>139</v>
      </c>
      <c r="BE353" s="215">
        <f t="shared" si="4"/>
        <v>0</v>
      </c>
      <c r="BF353" s="215">
        <f t="shared" si="5"/>
        <v>0</v>
      </c>
      <c r="BG353" s="215">
        <f t="shared" si="6"/>
        <v>0</v>
      </c>
      <c r="BH353" s="215">
        <f t="shared" si="7"/>
        <v>0</v>
      </c>
      <c r="BI353" s="215">
        <f t="shared" si="8"/>
        <v>0</v>
      </c>
      <c r="BJ353" s="16" t="s">
        <v>146</v>
      </c>
      <c r="BK353" s="215">
        <f t="shared" si="9"/>
        <v>0</v>
      </c>
      <c r="BL353" s="16" t="s">
        <v>217</v>
      </c>
      <c r="BM353" s="214" t="s">
        <v>679</v>
      </c>
    </row>
    <row r="354" spans="1:65" s="2" customFormat="1" ht="16.5" customHeight="1">
      <c r="A354" s="33"/>
      <c r="B354" s="34"/>
      <c r="C354" s="228" t="s">
        <v>680</v>
      </c>
      <c r="D354" s="228" t="s">
        <v>243</v>
      </c>
      <c r="E354" s="229" t="s">
        <v>681</v>
      </c>
      <c r="F354" s="230" t="s">
        <v>682</v>
      </c>
      <c r="G354" s="231" t="s">
        <v>276</v>
      </c>
      <c r="H354" s="232">
        <v>4</v>
      </c>
      <c r="I354" s="233"/>
      <c r="J354" s="234">
        <f t="shared" si="0"/>
        <v>0</v>
      </c>
      <c r="K354" s="230" t="s">
        <v>145</v>
      </c>
      <c r="L354" s="235"/>
      <c r="M354" s="236" t="s">
        <v>1</v>
      </c>
      <c r="N354" s="237" t="s">
        <v>40</v>
      </c>
      <c r="O354" s="71"/>
      <c r="P354" s="212">
        <f t="shared" si="1"/>
        <v>0</v>
      </c>
      <c r="Q354" s="212">
        <v>5.0000000000000002E-5</v>
      </c>
      <c r="R354" s="212">
        <f t="shared" si="2"/>
        <v>2.0000000000000001E-4</v>
      </c>
      <c r="S354" s="212">
        <v>0</v>
      </c>
      <c r="T354" s="213">
        <f t="shared" si="3"/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4" t="s">
        <v>296</v>
      </c>
      <c r="AT354" s="214" t="s">
        <v>243</v>
      </c>
      <c r="AU354" s="214" t="s">
        <v>83</v>
      </c>
      <c r="AY354" s="16" t="s">
        <v>139</v>
      </c>
      <c r="BE354" s="215">
        <f t="shared" si="4"/>
        <v>0</v>
      </c>
      <c r="BF354" s="215">
        <f t="shared" si="5"/>
        <v>0</v>
      </c>
      <c r="BG354" s="215">
        <f t="shared" si="6"/>
        <v>0</v>
      </c>
      <c r="BH354" s="215">
        <f t="shared" si="7"/>
        <v>0</v>
      </c>
      <c r="BI354" s="215">
        <f t="shared" si="8"/>
        <v>0</v>
      </c>
      <c r="BJ354" s="16" t="s">
        <v>146</v>
      </c>
      <c r="BK354" s="215">
        <f t="shared" si="9"/>
        <v>0</v>
      </c>
      <c r="BL354" s="16" t="s">
        <v>217</v>
      </c>
      <c r="BM354" s="214" t="s">
        <v>683</v>
      </c>
    </row>
    <row r="355" spans="1:65" s="2" customFormat="1" ht="19.2">
      <c r="A355" s="33"/>
      <c r="B355" s="34"/>
      <c r="C355" s="35"/>
      <c r="D355" s="218" t="s">
        <v>684</v>
      </c>
      <c r="E355" s="35"/>
      <c r="F355" s="249" t="s">
        <v>685</v>
      </c>
      <c r="G355" s="35"/>
      <c r="H355" s="35"/>
      <c r="I355" s="115"/>
      <c r="J355" s="35"/>
      <c r="K355" s="35"/>
      <c r="L355" s="38"/>
      <c r="M355" s="250"/>
      <c r="N355" s="251"/>
      <c r="O355" s="71"/>
      <c r="P355" s="71"/>
      <c r="Q355" s="71"/>
      <c r="R355" s="71"/>
      <c r="S355" s="71"/>
      <c r="T355" s="72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684</v>
      </c>
      <c r="AU355" s="16" t="s">
        <v>83</v>
      </c>
    </row>
    <row r="356" spans="1:65" s="2" customFormat="1" ht="21.75" customHeight="1">
      <c r="A356" s="33"/>
      <c r="B356" s="34"/>
      <c r="C356" s="203" t="s">
        <v>686</v>
      </c>
      <c r="D356" s="203" t="s">
        <v>141</v>
      </c>
      <c r="E356" s="204" t="s">
        <v>687</v>
      </c>
      <c r="F356" s="205" t="s">
        <v>688</v>
      </c>
      <c r="G356" s="206" t="s">
        <v>276</v>
      </c>
      <c r="H356" s="207">
        <v>4</v>
      </c>
      <c r="I356" s="208"/>
      <c r="J356" s="209">
        <f>ROUND(I356*H356,2)</f>
        <v>0</v>
      </c>
      <c r="K356" s="205" t="s">
        <v>145</v>
      </c>
      <c r="L356" s="38"/>
      <c r="M356" s="210" t="s">
        <v>1</v>
      </c>
      <c r="N356" s="211" t="s">
        <v>40</v>
      </c>
      <c r="O356" s="71"/>
      <c r="P356" s="212">
        <f>O356*H356</f>
        <v>0</v>
      </c>
      <c r="Q356" s="212">
        <v>0</v>
      </c>
      <c r="R356" s="212">
        <f>Q356*H356</f>
        <v>0</v>
      </c>
      <c r="S356" s="212">
        <v>2.5000000000000001E-3</v>
      </c>
      <c r="T356" s="213">
        <f>S356*H356</f>
        <v>0.01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14" t="s">
        <v>217</v>
      </c>
      <c r="AT356" s="214" t="s">
        <v>141</v>
      </c>
      <c r="AU356" s="214" t="s">
        <v>83</v>
      </c>
      <c r="AY356" s="16" t="s">
        <v>139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6" t="s">
        <v>146</v>
      </c>
      <c r="BK356" s="215">
        <f>ROUND(I356*H356,2)</f>
        <v>0</v>
      </c>
      <c r="BL356" s="16" t="s">
        <v>217</v>
      </c>
      <c r="BM356" s="214" t="s">
        <v>689</v>
      </c>
    </row>
    <row r="357" spans="1:65" s="12" customFormat="1" ht="22.8" customHeight="1">
      <c r="B357" s="187"/>
      <c r="C357" s="188"/>
      <c r="D357" s="189" t="s">
        <v>72</v>
      </c>
      <c r="E357" s="201" t="s">
        <v>690</v>
      </c>
      <c r="F357" s="201" t="s">
        <v>691</v>
      </c>
      <c r="G357" s="188"/>
      <c r="H357" s="188"/>
      <c r="I357" s="191"/>
      <c r="J357" s="202">
        <f>BK357</f>
        <v>0</v>
      </c>
      <c r="K357" s="188"/>
      <c r="L357" s="193"/>
      <c r="M357" s="194"/>
      <c r="N357" s="195"/>
      <c r="O357" s="195"/>
      <c r="P357" s="196">
        <f>SUM(P358:P368)</f>
        <v>0</v>
      </c>
      <c r="Q357" s="195"/>
      <c r="R357" s="196">
        <f>SUM(R358:R368)</f>
        <v>0.28919600000000001</v>
      </c>
      <c r="S357" s="195"/>
      <c r="T357" s="197">
        <f>SUM(T358:T368)</f>
        <v>0.26001099999999999</v>
      </c>
      <c r="AR357" s="198" t="s">
        <v>83</v>
      </c>
      <c r="AT357" s="199" t="s">
        <v>72</v>
      </c>
      <c r="AU357" s="199" t="s">
        <v>81</v>
      </c>
      <c r="AY357" s="198" t="s">
        <v>139</v>
      </c>
      <c r="BK357" s="200">
        <f>SUM(BK358:BK368)</f>
        <v>0</v>
      </c>
    </row>
    <row r="358" spans="1:65" s="2" customFormat="1" ht="21.75" customHeight="1">
      <c r="A358" s="33"/>
      <c r="B358" s="34"/>
      <c r="C358" s="203" t="s">
        <v>692</v>
      </c>
      <c r="D358" s="203" t="s">
        <v>141</v>
      </c>
      <c r="E358" s="204" t="s">
        <v>693</v>
      </c>
      <c r="F358" s="205" t="s">
        <v>694</v>
      </c>
      <c r="G358" s="206" t="s">
        <v>157</v>
      </c>
      <c r="H358" s="207">
        <v>47.4</v>
      </c>
      <c r="I358" s="208"/>
      <c r="J358" s="209">
        <f>ROUND(I358*H358,2)</f>
        <v>0</v>
      </c>
      <c r="K358" s="205" t="s">
        <v>145</v>
      </c>
      <c r="L358" s="38"/>
      <c r="M358" s="210" t="s">
        <v>1</v>
      </c>
      <c r="N358" s="211" t="s">
        <v>40</v>
      </c>
      <c r="O358" s="71"/>
      <c r="P358" s="212">
        <f>O358*H358</f>
        <v>0</v>
      </c>
      <c r="Q358" s="212">
        <v>0</v>
      </c>
      <c r="R358" s="212">
        <f>Q358*H358</f>
        <v>0</v>
      </c>
      <c r="S358" s="212">
        <v>1.67E-3</v>
      </c>
      <c r="T358" s="213">
        <f>S358*H358</f>
        <v>7.9158000000000006E-2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14" t="s">
        <v>217</v>
      </c>
      <c r="AT358" s="214" t="s">
        <v>141</v>
      </c>
      <c r="AU358" s="214" t="s">
        <v>83</v>
      </c>
      <c r="AY358" s="16" t="s">
        <v>139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6" t="s">
        <v>146</v>
      </c>
      <c r="BK358" s="215">
        <f>ROUND(I358*H358,2)</f>
        <v>0</v>
      </c>
      <c r="BL358" s="16" t="s">
        <v>217</v>
      </c>
      <c r="BM358" s="214" t="s">
        <v>695</v>
      </c>
    </row>
    <row r="359" spans="1:65" s="13" customFormat="1" ht="10.199999999999999">
      <c r="B359" s="216"/>
      <c r="C359" s="217"/>
      <c r="D359" s="218" t="s">
        <v>148</v>
      </c>
      <c r="E359" s="219" t="s">
        <v>1</v>
      </c>
      <c r="F359" s="220" t="s">
        <v>696</v>
      </c>
      <c r="G359" s="217"/>
      <c r="H359" s="221">
        <v>47.4</v>
      </c>
      <c r="I359" s="222"/>
      <c r="J359" s="217"/>
      <c r="K359" s="217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148</v>
      </c>
      <c r="AU359" s="227" t="s">
        <v>83</v>
      </c>
      <c r="AV359" s="13" t="s">
        <v>83</v>
      </c>
      <c r="AW359" s="13" t="s">
        <v>30</v>
      </c>
      <c r="AX359" s="13" t="s">
        <v>81</v>
      </c>
      <c r="AY359" s="227" t="s">
        <v>139</v>
      </c>
    </row>
    <row r="360" spans="1:65" s="2" customFormat="1" ht="21.75" customHeight="1">
      <c r="A360" s="33"/>
      <c r="B360" s="34"/>
      <c r="C360" s="203" t="s">
        <v>697</v>
      </c>
      <c r="D360" s="203" t="s">
        <v>141</v>
      </c>
      <c r="E360" s="204" t="s">
        <v>698</v>
      </c>
      <c r="F360" s="205" t="s">
        <v>699</v>
      </c>
      <c r="G360" s="206" t="s">
        <v>157</v>
      </c>
      <c r="H360" s="207">
        <v>81.099999999999994</v>
      </c>
      <c r="I360" s="208"/>
      <c r="J360" s="209">
        <f>ROUND(I360*H360,2)</f>
        <v>0</v>
      </c>
      <c r="K360" s="205" t="s">
        <v>145</v>
      </c>
      <c r="L360" s="38"/>
      <c r="M360" s="210" t="s">
        <v>1</v>
      </c>
      <c r="N360" s="211" t="s">
        <v>40</v>
      </c>
      <c r="O360" s="71"/>
      <c r="P360" s="212">
        <f>O360*H360</f>
        <v>0</v>
      </c>
      <c r="Q360" s="212">
        <v>0</v>
      </c>
      <c r="R360" s="212">
        <f>Q360*H360</f>
        <v>0</v>
      </c>
      <c r="S360" s="212">
        <v>2.2300000000000002E-3</v>
      </c>
      <c r="T360" s="213">
        <f>S360*H360</f>
        <v>0.18085300000000001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14" t="s">
        <v>217</v>
      </c>
      <c r="AT360" s="214" t="s">
        <v>141</v>
      </c>
      <c r="AU360" s="214" t="s">
        <v>83</v>
      </c>
      <c r="AY360" s="16" t="s">
        <v>139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146</v>
      </c>
      <c r="BK360" s="215">
        <f>ROUND(I360*H360,2)</f>
        <v>0</v>
      </c>
      <c r="BL360" s="16" t="s">
        <v>217</v>
      </c>
      <c r="BM360" s="214" t="s">
        <v>700</v>
      </c>
    </row>
    <row r="361" spans="1:65" s="13" customFormat="1" ht="10.199999999999999">
      <c r="B361" s="216"/>
      <c r="C361" s="217"/>
      <c r="D361" s="218" t="s">
        <v>148</v>
      </c>
      <c r="E361" s="219" t="s">
        <v>1</v>
      </c>
      <c r="F361" s="220" t="s">
        <v>701</v>
      </c>
      <c r="G361" s="217"/>
      <c r="H361" s="221">
        <v>81.099999999999994</v>
      </c>
      <c r="I361" s="222"/>
      <c r="J361" s="217"/>
      <c r="K361" s="217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148</v>
      </c>
      <c r="AU361" s="227" t="s">
        <v>83</v>
      </c>
      <c r="AV361" s="13" t="s">
        <v>83</v>
      </c>
      <c r="AW361" s="13" t="s">
        <v>30</v>
      </c>
      <c r="AX361" s="13" t="s">
        <v>81</v>
      </c>
      <c r="AY361" s="227" t="s">
        <v>139</v>
      </c>
    </row>
    <row r="362" spans="1:65" s="2" customFormat="1" ht="21.75" customHeight="1">
      <c r="A362" s="33"/>
      <c r="B362" s="34"/>
      <c r="C362" s="203" t="s">
        <v>702</v>
      </c>
      <c r="D362" s="203" t="s">
        <v>141</v>
      </c>
      <c r="E362" s="204" t="s">
        <v>703</v>
      </c>
      <c r="F362" s="205" t="s">
        <v>704</v>
      </c>
      <c r="G362" s="206" t="s">
        <v>157</v>
      </c>
      <c r="H362" s="207">
        <v>47.4</v>
      </c>
      <c r="I362" s="208"/>
      <c r="J362" s="209">
        <f>ROUND(I362*H362,2)</f>
        <v>0</v>
      </c>
      <c r="K362" s="205" t="s">
        <v>1</v>
      </c>
      <c r="L362" s="38"/>
      <c r="M362" s="210" t="s">
        <v>1</v>
      </c>
      <c r="N362" s="211" t="s">
        <v>40</v>
      </c>
      <c r="O362" s="71"/>
      <c r="P362" s="212">
        <f>O362*H362</f>
        <v>0</v>
      </c>
      <c r="Q362" s="212">
        <v>1.5499999999999999E-3</v>
      </c>
      <c r="R362" s="212">
        <f>Q362*H362</f>
        <v>7.3469999999999994E-2</v>
      </c>
      <c r="S362" s="212">
        <v>0</v>
      </c>
      <c r="T362" s="213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214" t="s">
        <v>217</v>
      </c>
      <c r="AT362" s="214" t="s">
        <v>141</v>
      </c>
      <c r="AU362" s="214" t="s">
        <v>83</v>
      </c>
      <c r="AY362" s="16" t="s">
        <v>139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6" t="s">
        <v>146</v>
      </c>
      <c r="BK362" s="215">
        <f>ROUND(I362*H362,2)</f>
        <v>0</v>
      </c>
      <c r="BL362" s="16" t="s">
        <v>217</v>
      </c>
      <c r="BM362" s="214" t="s">
        <v>705</v>
      </c>
    </row>
    <row r="363" spans="1:65" s="13" customFormat="1" ht="10.199999999999999">
      <c r="B363" s="216"/>
      <c r="C363" s="217"/>
      <c r="D363" s="218" t="s">
        <v>148</v>
      </c>
      <c r="E363" s="219" t="s">
        <v>1</v>
      </c>
      <c r="F363" s="220" t="s">
        <v>706</v>
      </c>
      <c r="G363" s="217"/>
      <c r="H363" s="221">
        <v>47.4</v>
      </c>
      <c r="I363" s="222"/>
      <c r="J363" s="217"/>
      <c r="K363" s="217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148</v>
      </c>
      <c r="AU363" s="227" t="s">
        <v>83</v>
      </c>
      <c r="AV363" s="13" t="s">
        <v>83</v>
      </c>
      <c r="AW363" s="13" t="s">
        <v>30</v>
      </c>
      <c r="AX363" s="13" t="s">
        <v>81</v>
      </c>
      <c r="AY363" s="227" t="s">
        <v>139</v>
      </c>
    </row>
    <row r="364" spans="1:65" s="2" customFormat="1" ht="21.75" customHeight="1">
      <c r="A364" s="33"/>
      <c r="B364" s="34"/>
      <c r="C364" s="203" t="s">
        <v>707</v>
      </c>
      <c r="D364" s="203" t="s">
        <v>141</v>
      </c>
      <c r="E364" s="204" t="s">
        <v>708</v>
      </c>
      <c r="F364" s="205" t="s">
        <v>709</v>
      </c>
      <c r="G364" s="206" t="s">
        <v>157</v>
      </c>
      <c r="H364" s="207">
        <v>81.099999999999994</v>
      </c>
      <c r="I364" s="208"/>
      <c r="J364" s="209">
        <f>ROUND(I364*H364,2)</f>
        <v>0</v>
      </c>
      <c r="K364" s="205" t="s">
        <v>1</v>
      </c>
      <c r="L364" s="38"/>
      <c r="M364" s="210" t="s">
        <v>1</v>
      </c>
      <c r="N364" s="211" t="s">
        <v>40</v>
      </c>
      <c r="O364" s="71"/>
      <c r="P364" s="212">
        <f>O364*H364</f>
        <v>0</v>
      </c>
      <c r="Q364" s="212">
        <v>2.66E-3</v>
      </c>
      <c r="R364" s="212">
        <f>Q364*H364</f>
        <v>0.215726</v>
      </c>
      <c r="S364" s="212">
        <v>0</v>
      </c>
      <c r="T364" s="213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14" t="s">
        <v>217</v>
      </c>
      <c r="AT364" s="214" t="s">
        <v>141</v>
      </c>
      <c r="AU364" s="214" t="s">
        <v>83</v>
      </c>
      <c r="AY364" s="16" t="s">
        <v>139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6" t="s">
        <v>146</v>
      </c>
      <c r="BK364" s="215">
        <f>ROUND(I364*H364,2)</f>
        <v>0</v>
      </c>
      <c r="BL364" s="16" t="s">
        <v>217</v>
      </c>
      <c r="BM364" s="214" t="s">
        <v>710</v>
      </c>
    </row>
    <row r="365" spans="1:65" s="13" customFormat="1" ht="10.199999999999999">
      <c r="B365" s="216"/>
      <c r="C365" s="217"/>
      <c r="D365" s="218" t="s">
        <v>148</v>
      </c>
      <c r="E365" s="219" t="s">
        <v>1</v>
      </c>
      <c r="F365" s="220" t="s">
        <v>711</v>
      </c>
      <c r="G365" s="217"/>
      <c r="H365" s="221">
        <v>81.099999999999994</v>
      </c>
      <c r="I365" s="222"/>
      <c r="J365" s="217"/>
      <c r="K365" s="217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148</v>
      </c>
      <c r="AU365" s="227" t="s">
        <v>83</v>
      </c>
      <c r="AV365" s="13" t="s">
        <v>83</v>
      </c>
      <c r="AW365" s="13" t="s">
        <v>30</v>
      </c>
      <c r="AX365" s="13" t="s">
        <v>81</v>
      </c>
      <c r="AY365" s="227" t="s">
        <v>139</v>
      </c>
    </row>
    <row r="366" spans="1:65" s="2" customFormat="1" ht="44.25" customHeight="1">
      <c r="A366" s="33"/>
      <c r="B366" s="34"/>
      <c r="C366" s="203" t="s">
        <v>712</v>
      </c>
      <c r="D366" s="203" t="s">
        <v>141</v>
      </c>
      <c r="E366" s="204" t="s">
        <v>713</v>
      </c>
      <c r="F366" s="205" t="s">
        <v>714</v>
      </c>
      <c r="G366" s="206" t="s">
        <v>276</v>
      </c>
      <c r="H366" s="207">
        <v>12</v>
      </c>
      <c r="I366" s="208"/>
      <c r="J366" s="209">
        <f>ROUND(I366*H366,2)</f>
        <v>0</v>
      </c>
      <c r="K366" s="205" t="s">
        <v>145</v>
      </c>
      <c r="L366" s="38"/>
      <c r="M366" s="210" t="s">
        <v>1</v>
      </c>
      <c r="N366" s="211" t="s">
        <v>40</v>
      </c>
      <c r="O366" s="71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14" t="s">
        <v>217</v>
      </c>
      <c r="AT366" s="214" t="s">
        <v>141</v>
      </c>
      <c r="AU366" s="214" t="s">
        <v>83</v>
      </c>
      <c r="AY366" s="16" t="s">
        <v>139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6" t="s">
        <v>146</v>
      </c>
      <c r="BK366" s="215">
        <f>ROUND(I366*H366,2)</f>
        <v>0</v>
      </c>
      <c r="BL366" s="16" t="s">
        <v>217</v>
      </c>
      <c r="BM366" s="214" t="s">
        <v>715</v>
      </c>
    </row>
    <row r="367" spans="1:65" s="13" customFormat="1" ht="10.199999999999999">
      <c r="B367" s="216"/>
      <c r="C367" s="217"/>
      <c r="D367" s="218" t="s">
        <v>148</v>
      </c>
      <c r="E367" s="219" t="s">
        <v>1</v>
      </c>
      <c r="F367" s="220" t="s">
        <v>200</v>
      </c>
      <c r="G367" s="217"/>
      <c r="H367" s="221">
        <v>12</v>
      </c>
      <c r="I367" s="222"/>
      <c r="J367" s="217"/>
      <c r="K367" s="217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148</v>
      </c>
      <c r="AU367" s="227" t="s">
        <v>83</v>
      </c>
      <c r="AV367" s="13" t="s">
        <v>83</v>
      </c>
      <c r="AW367" s="13" t="s">
        <v>30</v>
      </c>
      <c r="AX367" s="13" t="s">
        <v>81</v>
      </c>
      <c r="AY367" s="227" t="s">
        <v>139</v>
      </c>
    </row>
    <row r="368" spans="1:65" s="2" customFormat="1" ht="21.75" customHeight="1">
      <c r="A368" s="33"/>
      <c r="B368" s="34"/>
      <c r="C368" s="203" t="s">
        <v>716</v>
      </c>
      <c r="D368" s="203" t="s">
        <v>141</v>
      </c>
      <c r="E368" s="204" t="s">
        <v>717</v>
      </c>
      <c r="F368" s="205" t="s">
        <v>718</v>
      </c>
      <c r="G368" s="206" t="s">
        <v>230</v>
      </c>
      <c r="H368" s="207">
        <v>0.28899999999999998</v>
      </c>
      <c r="I368" s="208"/>
      <c r="J368" s="209">
        <f>ROUND(I368*H368,2)</f>
        <v>0</v>
      </c>
      <c r="K368" s="205" t="s">
        <v>145</v>
      </c>
      <c r="L368" s="38"/>
      <c r="M368" s="210" t="s">
        <v>1</v>
      </c>
      <c r="N368" s="211" t="s">
        <v>40</v>
      </c>
      <c r="O368" s="71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4" t="s">
        <v>217</v>
      </c>
      <c r="AT368" s="214" t="s">
        <v>141</v>
      </c>
      <c r="AU368" s="214" t="s">
        <v>83</v>
      </c>
      <c r="AY368" s="16" t="s">
        <v>139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6" t="s">
        <v>146</v>
      </c>
      <c r="BK368" s="215">
        <f>ROUND(I368*H368,2)</f>
        <v>0</v>
      </c>
      <c r="BL368" s="16" t="s">
        <v>217</v>
      </c>
      <c r="BM368" s="214" t="s">
        <v>719</v>
      </c>
    </row>
    <row r="369" spans="1:65" s="12" customFormat="1" ht="22.8" customHeight="1">
      <c r="B369" s="187"/>
      <c r="C369" s="188"/>
      <c r="D369" s="189" t="s">
        <v>72</v>
      </c>
      <c r="E369" s="201" t="s">
        <v>720</v>
      </c>
      <c r="F369" s="201" t="s">
        <v>721</v>
      </c>
      <c r="G369" s="188"/>
      <c r="H369" s="188"/>
      <c r="I369" s="191"/>
      <c r="J369" s="202">
        <f>BK369</f>
        <v>0</v>
      </c>
      <c r="K369" s="188"/>
      <c r="L369" s="193"/>
      <c r="M369" s="194"/>
      <c r="N369" s="195"/>
      <c r="O369" s="195"/>
      <c r="P369" s="196">
        <f>SUM(P370:P390)</f>
        <v>0</v>
      </c>
      <c r="Q369" s="195"/>
      <c r="R369" s="196">
        <f>SUM(R370:R390)</f>
        <v>0.168124</v>
      </c>
      <c r="S369" s="195"/>
      <c r="T369" s="197">
        <f>SUM(T370:T390)</f>
        <v>0</v>
      </c>
      <c r="AR369" s="198" t="s">
        <v>83</v>
      </c>
      <c r="AT369" s="199" t="s">
        <v>72</v>
      </c>
      <c r="AU369" s="199" t="s">
        <v>81</v>
      </c>
      <c r="AY369" s="198" t="s">
        <v>139</v>
      </c>
      <c r="BK369" s="200">
        <f>SUM(BK370:BK390)</f>
        <v>0</v>
      </c>
    </row>
    <row r="370" spans="1:65" s="2" customFormat="1" ht="33" customHeight="1">
      <c r="A370" s="33"/>
      <c r="B370" s="34"/>
      <c r="C370" s="203" t="s">
        <v>722</v>
      </c>
      <c r="D370" s="203" t="s">
        <v>141</v>
      </c>
      <c r="E370" s="204" t="s">
        <v>723</v>
      </c>
      <c r="F370" s="205" t="s">
        <v>724</v>
      </c>
      <c r="G370" s="206" t="s">
        <v>157</v>
      </c>
      <c r="H370" s="207">
        <v>10.8</v>
      </c>
      <c r="I370" s="208"/>
      <c r="J370" s="209">
        <f>ROUND(I370*H370,2)</f>
        <v>0</v>
      </c>
      <c r="K370" s="205" t="s">
        <v>145</v>
      </c>
      <c r="L370" s="38"/>
      <c r="M370" s="210" t="s">
        <v>1</v>
      </c>
      <c r="N370" s="211" t="s">
        <v>40</v>
      </c>
      <c r="O370" s="71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14" t="s">
        <v>217</v>
      </c>
      <c r="AT370" s="214" t="s">
        <v>141</v>
      </c>
      <c r="AU370" s="214" t="s">
        <v>83</v>
      </c>
      <c r="AY370" s="16" t="s">
        <v>139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6" t="s">
        <v>146</v>
      </c>
      <c r="BK370" s="215">
        <f>ROUND(I370*H370,2)</f>
        <v>0</v>
      </c>
      <c r="BL370" s="16" t="s">
        <v>217</v>
      </c>
      <c r="BM370" s="214" t="s">
        <v>725</v>
      </c>
    </row>
    <row r="371" spans="1:65" s="13" customFormat="1" ht="10.199999999999999">
      <c r="B371" s="216"/>
      <c r="C371" s="217"/>
      <c r="D371" s="218" t="s">
        <v>148</v>
      </c>
      <c r="E371" s="219" t="s">
        <v>1</v>
      </c>
      <c r="F371" s="220" t="s">
        <v>726</v>
      </c>
      <c r="G371" s="217"/>
      <c r="H371" s="221">
        <v>10.8</v>
      </c>
      <c r="I371" s="222"/>
      <c r="J371" s="217"/>
      <c r="K371" s="217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148</v>
      </c>
      <c r="AU371" s="227" t="s">
        <v>83</v>
      </c>
      <c r="AV371" s="13" t="s">
        <v>83</v>
      </c>
      <c r="AW371" s="13" t="s">
        <v>30</v>
      </c>
      <c r="AX371" s="13" t="s">
        <v>81</v>
      </c>
      <c r="AY371" s="227" t="s">
        <v>139</v>
      </c>
    </row>
    <row r="372" spans="1:65" s="2" customFormat="1" ht="21.75" customHeight="1">
      <c r="A372" s="33"/>
      <c r="B372" s="34"/>
      <c r="C372" s="228" t="s">
        <v>727</v>
      </c>
      <c r="D372" s="228" t="s">
        <v>243</v>
      </c>
      <c r="E372" s="229" t="s">
        <v>728</v>
      </c>
      <c r="F372" s="230" t="s">
        <v>729</v>
      </c>
      <c r="G372" s="231" t="s">
        <v>276</v>
      </c>
      <c r="H372" s="232">
        <v>2</v>
      </c>
      <c r="I372" s="233"/>
      <c r="J372" s="234">
        <f>ROUND(I372*H372,2)</f>
        <v>0</v>
      </c>
      <c r="K372" s="230" t="s">
        <v>145</v>
      </c>
      <c r="L372" s="235"/>
      <c r="M372" s="236" t="s">
        <v>1</v>
      </c>
      <c r="N372" s="237" t="s">
        <v>40</v>
      </c>
      <c r="O372" s="71"/>
      <c r="P372" s="212">
        <f>O372*H372</f>
        <v>0</v>
      </c>
      <c r="Q372" s="212">
        <v>1.2E-2</v>
      </c>
      <c r="R372" s="212">
        <f>Q372*H372</f>
        <v>2.4E-2</v>
      </c>
      <c r="S372" s="212">
        <v>0</v>
      </c>
      <c r="T372" s="213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14" t="s">
        <v>296</v>
      </c>
      <c r="AT372" s="214" t="s">
        <v>243</v>
      </c>
      <c r="AU372" s="214" t="s">
        <v>83</v>
      </c>
      <c r="AY372" s="16" t="s">
        <v>139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146</v>
      </c>
      <c r="BK372" s="215">
        <f>ROUND(I372*H372,2)</f>
        <v>0</v>
      </c>
      <c r="BL372" s="16" t="s">
        <v>217</v>
      </c>
      <c r="BM372" s="214" t="s">
        <v>730</v>
      </c>
    </row>
    <row r="373" spans="1:65" s="13" customFormat="1" ht="10.199999999999999">
      <c r="B373" s="216"/>
      <c r="C373" s="217"/>
      <c r="D373" s="218" t="s">
        <v>148</v>
      </c>
      <c r="E373" s="219" t="s">
        <v>1</v>
      </c>
      <c r="F373" s="220" t="s">
        <v>83</v>
      </c>
      <c r="G373" s="217"/>
      <c r="H373" s="221">
        <v>2</v>
      </c>
      <c r="I373" s="222"/>
      <c r="J373" s="217"/>
      <c r="K373" s="217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148</v>
      </c>
      <c r="AU373" s="227" t="s">
        <v>83</v>
      </c>
      <c r="AV373" s="13" t="s">
        <v>83</v>
      </c>
      <c r="AW373" s="13" t="s">
        <v>30</v>
      </c>
      <c r="AX373" s="13" t="s">
        <v>81</v>
      </c>
      <c r="AY373" s="227" t="s">
        <v>139</v>
      </c>
    </row>
    <row r="374" spans="1:65" s="2" customFormat="1" ht="33" customHeight="1">
      <c r="A374" s="33"/>
      <c r="B374" s="34"/>
      <c r="C374" s="203" t="s">
        <v>731</v>
      </c>
      <c r="D374" s="203" t="s">
        <v>141</v>
      </c>
      <c r="E374" s="204" t="s">
        <v>732</v>
      </c>
      <c r="F374" s="205" t="s">
        <v>733</v>
      </c>
      <c r="G374" s="206" t="s">
        <v>144</v>
      </c>
      <c r="H374" s="207">
        <v>0.96</v>
      </c>
      <c r="I374" s="208"/>
      <c r="J374" s="209">
        <f>ROUND(I374*H374,2)</f>
        <v>0</v>
      </c>
      <c r="K374" s="205" t="s">
        <v>145</v>
      </c>
      <c r="L374" s="38"/>
      <c r="M374" s="210" t="s">
        <v>1</v>
      </c>
      <c r="N374" s="211" t="s">
        <v>40</v>
      </c>
      <c r="O374" s="71"/>
      <c r="P374" s="212">
        <f>O374*H374</f>
        <v>0</v>
      </c>
      <c r="Q374" s="212">
        <v>4.0000000000000002E-4</v>
      </c>
      <c r="R374" s="212">
        <f>Q374*H374</f>
        <v>3.8400000000000001E-4</v>
      </c>
      <c r="S374" s="212">
        <v>0</v>
      </c>
      <c r="T374" s="213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4" t="s">
        <v>217</v>
      </c>
      <c r="AT374" s="214" t="s">
        <v>141</v>
      </c>
      <c r="AU374" s="214" t="s">
        <v>83</v>
      </c>
      <c r="AY374" s="16" t="s">
        <v>139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6" t="s">
        <v>146</v>
      </c>
      <c r="BK374" s="215">
        <f>ROUND(I374*H374,2)</f>
        <v>0</v>
      </c>
      <c r="BL374" s="16" t="s">
        <v>217</v>
      </c>
      <c r="BM374" s="214" t="s">
        <v>734</v>
      </c>
    </row>
    <row r="375" spans="1:65" s="13" customFormat="1" ht="10.199999999999999">
      <c r="B375" s="216"/>
      <c r="C375" s="217"/>
      <c r="D375" s="218" t="s">
        <v>148</v>
      </c>
      <c r="E375" s="219" t="s">
        <v>1</v>
      </c>
      <c r="F375" s="220" t="s">
        <v>735</v>
      </c>
      <c r="G375" s="217"/>
      <c r="H375" s="221">
        <v>0.96</v>
      </c>
      <c r="I375" s="222"/>
      <c r="J375" s="217"/>
      <c r="K375" s="217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148</v>
      </c>
      <c r="AU375" s="227" t="s">
        <v>83</v>
      </c>
      <c r="AV375" s="13" t="s">
        <v>83</v>
      </c>
      <c r="AW375" s="13" t="s">
        <v>30</v>
      </c>
      <c r="AX375" s="13" t="s">
        <v>81</v>
      </c>
      <c r="AY375" s="227" t="s">
        <v>139</v>
      </c>
    </row>
    <row r="376" spans="1:65" s="2" customFormat="1" ht="16.5" customHeight="1">
      <c r="A376" s="33"/>
      <c r="B376" s="34"/>
      <c r="C376" s="228" t="s">
        <v>736</v>
      </c>
      <c r="D376" s="228" t="s">
        <v>243</v>
      </c>
      <c r="E376" s="229" t="s">
        <v>737</v>
      </c>
      <c r="F376" s="230" t="s">
        <v>738</v>
      </c>
      <c r="G376" s="231" t="s">
        <v>144</v>
      </c>
      <c r="H376" s="232">
        <v>2</v>
      </c>
      <c r="I376" s="233"/>
      <c r="J376" s="234">
        <f>ROUND(I376*H376,2)</f>
        <v>0</v>
      </c>
      <c r="K376" s="230" t="s">
        <v>145</v>
      </c>
      <c r="L376" s="235"/>
      <c r="M376" s="236" t="s">
        <v>1</v>
      </c>
      <c r="N376" s="237" t="s">
        <v>40</v>
      </c>
      <c r="O376" s="71"/>
      <c r="P376" s="212">
        <f>O376*H376</f>
        <v>0</v>
      </c>
      <c r="Q376" s="212">
        <v>1.5970000000000002E-2</v>
      </c>
      <c r="R376" s="212">
        <f>Q376*H376</f>
        <v>3.1940000000000003E-2</v>
      </c>
      <c r="S376" s="212">
        <v>0</v>
      </c>
      <c r="T376" s="213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14" t="s">
        <v>296</v>
      </c>
      <c r="AT376" s="214" t="s">
        <v>243</v>
      </c>
      <c r="AU376" s="214" t="s">
        <v>83</v>
      </c>
      <c r="AY376" s="16" t="s">
        <v>139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6" t="s">
        <v>146</v>
      </c>
      <c r="BK376" s="215">
        <f>ROUND(I376*H376,2)</f>
        <v>0</v>
      </c>
      <c r="BL376" s="16" t="s">
        <v>217</v>
      </c>
      <c r="BM376" s="214" t="s">
        <v>739</v>
      </c>
    </row>
    <row r="377" spans="1:65" s="13" customFormat="1" ht="10.199999999999999">
      <c r="B377" s="216"/>
      <c r="C377" s="217"/>
      <c r="D377" s="218" t="s">
        <v>148</v>
      </c>
      <c r="E377" s="219" t="s">
        <v>1</v>
      </c>
      <c r="F377" s="220" t="s">
        <v>83</v>
      </c>
      <c r="G377" s="217"/>
      <c r="H377" s="221">
        <v>2</v>
      </c>
      <c r="I377" s="222"/>
      <c r="J377" s="217"/>
      <c r="K377" s="217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148</v>
      </c>
      <c r="AU377" s="227" t="s">
        <v>83</v>
      </c>
      <c r="AV377" s="13" t="s">
        <v>83</v>
      </c>
      <c r="AW377" s="13" t="s">
        <v>30</v>
      </c>
      <c r="AX377" s="13" t="s">
        <v>81</v>
      </c>
      <c r="AY377" s="227" t="s">
        <v>139</v>
      </c>
    </row>
    <row r="378" spans="1:65" s="2" customFormat="1" ht="21.75" customHeight="1">
      <c r="A378" s="33"/>
      <c r="B378" s="34"/>
      <c r="C378" s="203" t="s">
        <v>740</v>
      </c>
      <c r="D378" s="203" t="s">
        <v>141</v>
      </c>
      <c r="E378" s="204" t="s">
        <v>741</v>
      </c>
      <c r="F378" s="205" t="s">
        <v>742</v>
      </c>
      <c r="G378" s="206" t="s">
        <v>743</v>
      </c>
      <c r="H378" s="207">
        <v>40</v>
      </c>
      <c r="I378" s="208"/>
      <c r="J378" s="209">
        <f>ROUND(I378*H378,2)</f>
        <v>0</v>
      </c>
      <c r="K378" s="205" t="s">
        <v>145</v>
      </c>
      <c r="L378" s="38"/>
      <c r="M378" s="210" t="s">
        <v>1</v>
      </c>
      <c r="N378" s="211" t="s">
        <v>40</v>
      </c>
      <c r="O378" s="71"/>
      <c r="P378" s="212">
        <f>O378*H378</f>
        <v>0</v>
      </c>
      <c r="Q378" s="212">
        <v>6.0000000000000002E-5</v>
      </c>
      <c r="R378" s="212">
        <f>Q378*H378</f>
        <v>2.4000000000000002E-3</v>
      </c>
      <c r="S378" s="212">
        <v>0</v>
      </c>
      <c r="T378" s="213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14" t="s">
        <v>146</v>
      </c>
      <c r="AT378" s="214" t="s">
        <v>141</v>
      </c>
      <c r="AU378" s="214" t="s">
        <v>83</v>
      </c>
      <c r="AY378" s="16" t="s">
        <v>139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146</v>
      </c>
      <c r="BK378" s="215">
        <f>ROUND(I378*H378,2)</f>
        <v>0</v>
      </c>
      <c r="BL378" s="16" t="s">
        <v>146</v>
      </c>
      <c r="BM378" s="214" t="s">
        <v>744</v>
      </c>
    </row>
    <row r="379" spans="1:65" s="13" customFormat="1" ht="10.199999999999999">
      <c r="B379" s="216"/>
      <c r="C379" s="217"/>
      <c r="D379" s="218" t="s">
        <v>148</v>
      </c>
      <c r="E379" s="219" t="s">
        <v>1</v>
      </c>
      <c r="F379" s="220" t="s">
        <v>745</v>
      </c>
      <c r="G379" s="217"/>
      <c r="H379" s="221">
        <v>40</v>
      </c>
      <c r="I379" s="222"/>
      <c r="J379" s="217"/>
      <c r="K379" s="217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148</v>
      </c>
      <c r="AU379" s="227" t="s">
        <v>83</v>
      </c>
      <c r="AV379" s="13" t="s">
        <v>83</v>
      </c>
      <c r="AW379" s="13" t="s">
        <v>30</v>
      </c>
      <c r="AX379" s="13" t="s">
        <v>81</v>
      </c>
      <c r="AY379" s="227" t="s">
        <v>139</v>
      </c>
    </row>
    <row r="380" spans="1:65" s="2" customFormat="1" ht="33.75" customHeight="1">
      <c r="A380" s="33"/>
      <c r="B380" s="34"/>
      <c r="C380" s="228" t="s">
        <v>746</v>
      </c>
      <c r="D380" s="228" t="s">
        <v>243</v>
      </c>
      <c r="E380" s="229" t="s">
        <v>747</v>
      </c>
      <c r="F380" s="230" t="s">
        <v>748</v>
      </c>
      <c r="G380" s="231" t="s">
        <v>276</v>
      </c>
      <c r="H380" s="232">
        <v>2</v>
      </c>
      <c r="I380" s="233"/>
      <c r="J380" s="234">
        <f>ROUND(I380*H380,2)</f>
        <v>0</v>
      </c>
      <c r="K380" s="230" t="s">
        <v>1</v>
      </c>
      <c r="L380" s="235"/>
      <c r="M380" s="236" t="s">
        <v>1</v>
      </c>
      <c r="N380" s="237" t="s">
        <v>40</v>
      </c>
      <c r="O380" s="71"/>
      <c r="P380" s="212">
        <f>O380*H380</f>
        <v>0</v>
      </c>
      <c r="Q380" s="212">
        <v>2.4500000000000001E-2</v>
      </c>
      <c r="R380" s="212">
        <f>Q380*H380</f>
        <v>4.9000000000000002E-2</v>
      </c>
      <c r="S380" s="212">
        <v>0</v>
      </c>
      <c r="T380" s="213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14" t="s">
        <v>180</v>
      </c>
      <c r="AT380" s="214" t="s">
        <v>243</v>
      </c>
      <c r="AU380" s="214" t="s">
        <v>83</v>
      </c>
      <c r="AY380" s="16" t="s">
        <v>139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6" t="s">
        <v>146</v>
      </c>
      <c r="BK380" s="215">
        <f>ROUND(I380*H380,2)</f>
        <v>0</v>
      </c>
      <c r="BL380" s="16" t="s">
        <v>146</v>
      </c>
      <c r="BM380" s="214" t="s">
        <v>749</v>
      </c>
    </row>
    <row r="381" spans="1:65" s="13" customFormat="1" ht="10.199999999999999">
      <c r="B381" s="216"/>
      <c r="C381" s="217"/>
      <c r="D381" s="218" t="s">
        <v>148</v>
      </c>
      <c r="E381" s="219" t="s">
        <v>1</v>
      </c>
      <c r="F381" s="220" t="s">
        <v>83</v>
      </c>
      <c r="G381" s="217"/>
      <c r="H381" s="221">
        <v>2</v>
      </c>
      <c r="I381" s="222"/>
      <c r="J381" s="217"/>
      <c r="K381" s="217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148</v>
      </c>
      <c r="AU381" s="227" t="s">
        <v>83</v>
      </c>
      <c r="AV381" s="13" t="s">
        <v>83</v>
      </c>
      <c r="AW381" s="13" t="s">
        <v>30</v>
      </c>
      <c r="AX381" s="13" t="s">
        <v>81</v>
      </c>
      <c r="AY381" s="227" t="s">
        <v>139</v>
      </c>
    </row>
    <row r="382" spans="1:65" s="2" customFormat="1" ht="16.5" customHeight="1">
      <c r="A382" s="33"/>
      <c r="B382" s="34"/>
      <c r="C382" s="228" t="s">
        <v>750</v>
      </c>
      <c r="D382" s="228" t="s">
        <v>243</v>
      </c>
      <c r="E382" s="229" t="s">
        <v>751</v>
      </c>
      <c r="F382" s="230" t="s">
        <v>752</v>
      </c>
      <c r="G382" s="231" t="s">
        <v>276</v>
      </c>
      <c r="H382" s="232">
        <v>1</v>
      </c>
      <c r="I382" s="233"/>
      <c r="J382" s="234">
        <f>ROUND(I382*H382,2)</f>
        <v>0</v>
      </c>
      <c r="K382" s="230" t="s">
        <v>1</v>
      </c>
      <c r="L382" s="235"/>
      <c r="M382" s="236" t="s">
        <v>1</v>
      </c>
      <c r="N382" s="237" t="s">
        <v>40</v>
      </c>
      <c r="O382" s="71"/>
      <c r="P382" s="212">
        <f>O382*H382</f>
        <v>0</v>
      </c>
      <c r="Q382" s="212">
        <v>2.4500000000000001E-2</v>
      </c>
      <c r="R382" s="212">
        <f>Q382*H382</f>
        <v>2.4500000000000001E-2</v>
      </c>
      <c r="S382" s="212">
        <v>0</v>
      </c>
      <c r="T382" s="213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14" t="s">
        <v>180</v>
      </c>
      <c r="AT382" s="214" t="s">
        <v>243</v>
      </c>
      <c r="AU382" s="214" t="s">
        <v>83</v>
      </c>
      <c r="AY382" s="16" t="s">
        <v>139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16" t="s">
        <v>146</v>
      </c>
      <c r="BK382" s="215">
        <f>ROUND(I382*H382,2)</f>
        <v>0</v>
      </c>
      <c r="BL382" s="16" t="s">
        <v>146</v>
      </c>
      <c r="BM382" s="214" t="s">
        <v>753</v>
      </c>
    </row>
    <row r="383" spans="1:65" s="13" customFormat="1" ht="10.199999999999999">
      <c r="B383" s="216"/>
      <c r="C383" s="217"/>
      <c r="D383" s="218" t="s">
        <v>148</v>
      </c>
      <c r="E383" s="219" t="s">
        <v>1</v>
      </c>
      <c r="F383" s="220" t="s">
        <v>81</v>
      </c>
      <c r="G383" s="217"/>
      <c r="H383" s="221">
        <v>1</v>
      </c>
      <c r="I383" s="222"/>
      <c r="J383" s="217"/>
      <c r="K383" s="217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148</v>
      </c>
      <c r="AU383" s="227" t="s">
        <v>83</v>
      </c>
      <c r="AV383" s="13" t="s">
        <v>83</v>
      </c>
      <c r="AW383" s="13" t="s">
        <v>30</v>
      </c>
      <c r="AX383" s="13" t="s">
        <v>81</v>
      </c>
      <c r="AY383" s="227" t="s">
        <v>139</v>
      </c>
    </row>
    <row r="384" spans="1:65" s="2" customFormat="1" ht="21.75" customHeight="1">
      <c r="A384" s="33"/>
      <c r="B384" s="34"/>
      <c r="C384" s="203" t="s">
        <v>754</v>
      </c>
      <c r="D384" s="203" t="s">
        <v>141</v>
      </c>
      <c r="E384" s="204" t="s">
        <v>755</v>
      </c>
      <c r="F384" s="205" t="s">
        <v>756</v>
      </c>
      <c r="G384" s="206" t="s">
        <v>743</v>
      </c>
      <c r="H384" s="207">
        <v>1</v>
      </c>
      <c r="I384" s="208"/>
      <c r="J384" s="209">
        <f>ROUND(I384*H384,2)</f>
        <v>0</v>
      </c>
      <c r="K384" s="205" t="s">
        <v>145</v>
      </c>
      <c r="L384" s="38"/>
      <c r="M384" s="210" t="s">
        <v>1</v>
      </c>
      <c r="N384" s="211" t="s">
        <v>40</v>
      </c>
      <c r="O384" s="71"/>
      <c r="P384" s="212">
        <f>O384*H384</f>
        <v>0</v>
      </c>
      <c r="Q384" s="212">
        <v>5.0000000000000002E-5</v>
      </c>
      <c r="R384" s="212">
        <f>Q384*H384</f>
        <v>5.0000000000000002E-5</v>
      </c>
      <c r="S384" s="212">
        <v>0</v>
      </c>
      <c r="T384" s="213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14" t="s">
        <v>217</v>
      </c>
      <c r="AT384" s="214" t="s">
        <v>141</v>
      </c>
      <c r="AU384" s="214" t="s">
        <v>83</v>
      </c>
      <c r="AY384" s="16" t="s">
        <v>139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146</v>
      </c>
      <c r="BK384" s="215">
        <f>ROUND(I384*H384,2)</f>
        <v>0</v>
      </c>
      <c r="BL384" s="16" t="s">
        <v>217</v>
      </c>
      <c r="BM384" s="214" t="s">
        <v>757</v>
      </c>
    </row>
    <row r="385" spans="1:65" s="13" customFormat="1" ht="10.199999999999999">
      <c r="B385" s="216"/>
      <c r="C385" s="217"/>
      <c r="D385" s="218" t="s">
        <v>148</v>
      </c>
      <c r="E385" s="219" t="s">
        <v>1</v>
      </c>
      <c r="F385" s="220" t="s">
        <v>81</v>
      </c>
      <c r="G385" s="217"/>
      <c r="H385" s="221">
        <v>1</v>
      </c>
      <c r="I385" s="222"/>
      <c r="J385" s="217"/>
      <c r="K385" s="217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148</v>
      </c>
      <c r="AU385" s="227" t="s">
        <v>83</v>
      </c>
      <c r="AV385" s="13" t="s">
        <v>83</v>
      </c>
      <c r="AW385" s="13" t="s">
        <v>30</v>
      </c>
      <c r="AX385" s="13" t="s">
        <v>81</v>
      </c>
      <c r="AY385" s="227" t="s">
        <v>139</v>
      </c>
    </row>
    <row r="386" spans="1:65" s="2" customFormat="1" ht="21.75" customHeight="1">
      <c r="A386" s="33"/>
      <c r="B386" s="34"/>
      <c r="C386" s="228" t="s">
        <v>758</v>
      </c>
      <c r="D386" s="228" t="s">
        <v>243</v>
      </c>
      <c r="E386" s="229" t="s">
        <v>759</v>
      </c>
      <c r="F386" s="230" t="s">
        <v>760</v>
      </c>
      <c r="G386" s="231" t="s">
        <v>276</v>
      </c>
      <c r="H386" s="232">
        <v>1</v>
      </c>
      <c r="I386" s="233"/>
      <c r="J386" s="234">
        <f>ROUND(I386*H386,2)</f>
        <v>0</v>
      </c>
      <c r="K386" s="230" t="s">
        <v>1</v>
      </c>
      <c r="L386" s="235"/>
      <c r="M386" s="236" t="s">
        <v>1</v>
      </c>
      <c r="N386" s="237" t="s">
        <v>40</v>
      </c>
      <c r="O386" s="71"/>
      <c r="P386" s="212">
        <f>O386*H386</f>
        <v>0</v>
      </c>
      <c r="Q386" s="212">
        <v>7.7999999999999996E-3</v>
      </c>
      <c r="R386" s="212">
        <f>Q386*H386</f>
        <v>7.7999999999999996E-3</v>
      </c>
      <c r="S386" s="212">
        <v>0</v>
      </c>
      <c r="T386" s="213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14" t="s">
        <v>296</v>
      </c>
      <c r="AT386" s="214" t="s">
        <v>243</v>
      </c>
      <c r="AU386" s="214" t="s">
        <v>83</v>
      </c>
      <c r="AY386" s="16" t="s">
        <v>139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6" t="s">
        <v>146</v>
      </c>
      <c r="BK386" s="215">
        <f>ROUND(I386*H386,2)</f>
        <v>0</v>
      </c>
      <c r="BL386" s="16" t="s">
        <v>217</v>
      </c>
      <c r="BM386" s="214" t="s">
        <v>761</v>
      </c>
    </row>
    <row r="387" spans="1:65" s="2" customFormat="1" ht="21.75" customHeight="1">
      <c r="A387" s="33"/>
      <c r="B387" s="34"/>
      <c r="C387" s="203" t="s">
        <v>762</v>
      </c>
      <c r="D387" s="203" t="s">
        <v>141</v>
      </c>
      <c r="E387" s="204" t="s">
        <v>763</v>
      </c>
      <c r="F387" s="205" t="s">
        <v>764</v>
      </c>
      <c r="G387" s="206" t="s">
        <v>743</v>
      </c>
      <c r="H387" s="207">
        <v>1</v>
      </c>
      <c r="I387" s="208"/>
      <c r="J387" s="209">
        <f>ROUND(I387*H387,2)</f>
        <v>0</v>
      </c>
      <c r="K387" s="205" t="s">
        <v>145</v>
      </c>
      <c r="L387" s="38"/>
      <c r="M387" s="210" t="s">
        <v>1</v>
      </c>
      <c r="N387" s="211" t="s">
        <v>40</v>
      </c>
      <c r="O387" s="71"/>
      <c r="P387" s="212">
        <f>O387*H387</f>
        <v>0</v>
      </c>
      <c r="Q387" s="212">
        <v>5.0000000000000002E-5</v>
      </c>
      <c r="R387" s="212">
        <f>Q387*H387</f>
        <v>5.0000000000000002E-5</v>
      </c>
      <c r="S387" s="212">
        <v>0</v>
      </c>
      <c r="T387" s="213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14" t="s">
        <v>217</v>
      </c>
      <c r="AT387" s="214" t="s">
        <v>141</v>
      </c>
      <c r="AU387" s="214" t="s">
        <v>83</v>
      </c>
      <c r="AY387" s="16" t="s">
        <v>139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146</v>
      </c>
      <c r="BK387" s="215">
        <f>ROUND(I387*H387,2)</f>
        <v>0</v>
      </c>
      <c r="BL387" s="16" t="s">
        <v>217</v>
      </c>
      <c r="BM387" s="214" t="s">
        <v>765</v>
      </c>
    </row>
    <row r="388" spans="1:65" s="2" customFormat="1" ht="16.5" customHeight="1">
      <c r="A388" s="33"/>
      <c r="B388" s="34"/>
      <c r="C388" s="228" t="s">
        <v>766</v>
      </c>
      <c r="D388" s="228" t="s">
        <v>243</v>
      </c>
      <c r="E388" s="229" t="s">
        <v>767</v>
      </c>
      <c r="F388" s="230" t="s">
        <v>768</v>
      </c>
      <c r="G388" s="231" t="s">
        <v>276</v>
      </c>
      <c r="H388" s="232">
        <v>1</v>
      </c>
      <c r="I388" s="233"/>
      <c r="J388" s="234">
        <f>ROUND(I388*H388,2)</f>
        <v>0</v>
      </c>
      <c r="K388" s="230" t="s">
        <v>145</v>
      </c>
      <c r="L388" s="235"/>
      <c r="M388" s="236" t="s">
        <v>1</v>
      </c>
      <c r="N388" s="237" t="s">
        <v>40</v>
      </c>
      <c r="O388" s="71"/>
      <c r="P388" s="212">
        <f>O388*H388</f>
        <v>0</v>
      </c>
      <c r="Q388" s="212">
        <v>2.8000000000000001E-2</v>
      </c>
      <c r="R388" s="212">
        <f>Q388*H388</f>
        <v>2.8000000000000001E-2</v>
      </c>
      <c r="S388" s="212">
        <v>0</v>
      </c>
      <c r="T388" s="213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14" t="s">
        <v>296</v>
      </c>
      <c r="AT388" s="214" t="s">
        <v>243</v>
      </c>
      <c r="AU388" s="214" t="s">
        <v>83</v>
      </c>
      <c r="AY388" s="16" t="s">
        <v>139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6" t="s">
        <v>146</v>
      </c>
      <c r="BK388" s="215">
        <f>ROUND(I388*H388,2)</f>
        <v>0</v>
      </c>
      <c r="BL388" s="16" t="s">
        <v>217</v>
      </c>
      <c r="BM388" s="214" t="s">
        <v>769</v>
      </c>
    </row>
    <row r="389" spans="1:65" s="13" customFormat="1" ht="10.199999999999999">
      <c r="B389" s="216"/>
      <c r="C389" s="217"/>
      <c r="D389" s="218" t="s">
        <v>148</v>
      </c>
      <c r="E389" s="219" t="s">
        <v>1</v>
      </c>
      <c r="F389" s="220" t="s">
        <v>81</v>
      </c>
      <c r="G389" s="217"/>
      <c r="H389" s="221">
        <v>1</v>
      </c>
      <c r="I389" s="222"/>
      <c r="J389" s="217"/>
      <c r="K389" s="217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148</v>
      </c>
      <c r="AU389" s="227" t="s">
        <v>83</v>
      </c>
      <c r="AV389" s="13" t="s">
        <v>83</v>
      </c>
      <c r="AW389" s="13" t="s">
        <v>30</v>
      </c>
      <c r="AX389" s="13" t="s">
        <v>81</v>
      </c>
      <c r="AY389" s="227" t="s">
        <v>139</v>
      </c>
    </row>
    <row r="390" spans="1:65" s="2" customFormat="1" ht="21.75" customHeight="1">
      <c r="A390" s="33"/>
      <c r="B390" s="34"/>
      <c r="C390" s="203" t="s">
        <v>770</v>
      </c>
      <c r="D390" s="203" t="s">
        <v>141</v>
      </c>
      <c r="E390" s="204" t="s">
        <v>771</v>
      </c>
      <c r="F390" s="205" t="s">
        <v>772</v>
      </c>
      <c r="G390" s="206" t="s">
        <v>230</v>
      </c>
      <c r="H390" s="207">
        <v>9.1999999999999998E-2</v>
      </c>
      <c r="I390" s="208"/>
      <c r="J390" s="209">
        <f>ROUND(I390*H390,2)</f>
        <v>0</v>
      </c>
      <c r="K390" s="205" t="s">
        <v>145</v>
      </c>
      <c r="L390" s="38"/>
      <c r="M390" s="210" t="s">
        <v>1</v>
      </c>
      <c r="N390" s="211" t="s">
        <v>40</v>
      </c>
      <c r="O390" s="71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14" t="s">
        <v>217</v>
      </c>
      <c r="AT390" s="214" t="s">
        <v>141</v>
      </c>
      <c r="AU390" s="214" t="s">
        <v>83</v>
      </c>
      <c r="AY390" s="16" t="s">
        <v>139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146</v>
      </c>
      <c r="BK390" s="215">
        <f>ROUND(I390*H390,2)</f>
        <v>0</v>
      </c>
      <c r="BL390" s="16" t="s">
        <v>217</v>
      </c>
      <c r="BM390" s="214" t="s">
        <v>773</v>
      </c>
    </row>
    <row r="391" spans="1:65" s="12" customFormat="1" ht="22.8" customHeight="1">
      <c r="B391" s="187"/>
      <c r="C391" s="188"/>
      <c r="D391" s="189" t="s">
        <v>72</v>
      </c>
      <c r="E391" s="201" t="s">
        <v>774</v>
      </c>
      <c r="F391" s="201" t="s">
        <v>775</v>
      </c>
      <c r="G391" s="188"/>
      <c r="H391" s="188"/>
      <c r="I391" s="191"/>
      <c r="J391" s="202">
        <f>BK391</f>
        <v>0</v>
      </c>
      <c r="K391" s="188"/>
      <c r="L391" s="193"/>
      <c r="M391" s="194"/>
      <c r="N391" s="195"/>
      <c r="O391" s="195"/>
      <c r="P391" s="196">
        <f>SUM(P392:P394)</f>
        <v>0</v>
      </c>
      <c r="Q391" s="195"/>
      <c r="R391" s="196">
        <f>SUM(R392:R394)</f>
        <v>7.4611999999999994E-3</v>
      </c>
      <c r="S391" s="195"/>
      <c r="T391" s="197">
        <f>SUM(T392:T394)</f>
        <v>0</v>
      </c>
      <c r="AR391" s="198" t="s">
        <v>83</v>
      </c>
      <c r="AT391" s="199" t="s">
        <v>72</v>
      </c>
      <c r="AU391" s="199" t="s">
        <v>81</v>
      </c>
      <c r="AY391" s="198" t="s">
        <v>139</v>
      </c>
      <c r="BK391" s="200">
        <f>SUM(BK392:BK394)</f>
        <v>0</v>
      </c>
    </row>
    <row r="392" spans="1:65" s="2" customFormat="1" ht="21.75" customHeight="1">
      <c r="A392" s="33"/>
      <c r="B392" s="34"/>
      <c r="C392" s="203" t="s">
        <v>776</v>
      </c>
      <c r="D392" s="203" t="s">
        <v>141</v>
      </c>
      <c r="E392" s="204" t="s">
        <v>777</v>
      </c>
      <c r="F392" s="205" t="s">
        <v>778</v>
      </c>
      <c r="G392" s="206" t="s">
        <v>144</v>
      </c>
      <c r="H392" s="207">
        <v>32.44</v>
      </c>
      <c r="I392" s="208"/>
      <c r="J392" s="209">
        <f>ROUND(I392*H392,2)</f>
        <v>0</v>
      </c>
      <c r="K392" s="205" t="s">
        <v>145</v>
      </c>
      <c r="L392" s="38"/>
      <c r="M392" s="210" t="s">
        <v>1</v>
      </c>
      <c r="N392" s="211" t="s">
        <v>40</v>
      </c>
      <c r="O392" s="71"/>
      <c r="P392" s="212">
        <f>O392*H392</f>
        <v>0</v>
      </c>
      <c r="Q392" s="212">
        <v>2.3000000000000001E-4</v>
      </c>
      <c r="R392" s="212">
        <f>Q392*H392</f>
        <v>7.4611999999999994E-3</v>
      </c>
      <c r="S392" s="212">
        <v>0</v>
      </c>
      <c r="T392" s="213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14" t="s">
        <v>217</v>
      </c>
      <c r="AT392" s="214" t="s">
        <v>141</v>
      </c>
      <c r="AU392" s="214" t="s">
        <v>83</v>
      </c>
      <c r="AY392" s="16" t="s">
        <v>139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146</v>
      </c>
      <c r="BK392" s="215">
        <f>ROUND(I392*H392,2)</f>
        <v>0</v>
      </c>
      <c r="BL392" s="16" t="s">
        <v>217</v>
      </c>
      <c r="BM392" s="214" t="s">
        <v>779</v>
      </c>
    </row>
    <row r="393" spans="1:65" s="13" customFormat="1" ht="10.199999999999999">
      <c r="B393" s="216"/>
      <c r="C393" s="217"/>
      <c r="D393" s="218" t="s">
        <v>148</v>
      </c>
      <c r="E393" s="219" t="s">
        <v>1</v>
      </c>
      <c r="F393" s="220" t="s">
        <v>780</v>
      </c>
      <c r="G393" s="217"/>
      <c r="H393" s="221">
        <v>32.44</v>
      </c>
      <c r="I393" s="222"/>
      <c r="J393" s="217"/>
      <c r="K393" s="217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148</v>
      </c>
      <c r="AU393" s="227" t="s">
        <v>83</v>
      </c>
      <c r="AV393" s="13" t="s">
        <v>83</v>
      </c>
      <c r="AW393" s="13" t="s">
        <v>30</v>
      </c>
      <c r="AX393" s="13" t="s">
        <v>81</v>
      </c>
      <c r="AY393" s="227" t="s">
        <v>139</v>
      </c>
    </row>
    <row r="394" spans="1:65" s="2" customFormat="1" ht="21.75" customHeight="1">
      <c r="A394" s="33"/>
      <c r="B394" s="34"/>
      <c r="C394" s="203" t="s">
        <v>781</v>
      </c>
      <c r="D394" s="203" t="s">
        <v>141</v>
      </c>
      <c r="E394" s="204" t="s">
        <v>782</v>
      </c>
      <c r="F394" s="205" t="s">
        <v>783</v>
      </c>
      <c r="G394" s="206" t="s">
        <v>230</v>
      </c>
      <c r="H394" s="207">
        <v>7.0000000000000001E-3</v>
      </c>
      <c r="I394" s="208"/>
      <c r="J394" s="209">
        <f>ROUND(I394*H394,2)</f>
        <v>0</v>
      </c>
      <c r="K394" s="205" t="s">
        <v>145</v>
      </c>
      <c r="L394" s="38"/>
      <c r="M394" s="210" t="s">
        <v>1</v>
      </c>
      <c r="N394" s="211" t="s">
        <v>40</v>
      </c>
      <c r="O394" s="71"/>
      <c r="P394" s="212">
        <f>O394*H394</f>
        <v>0</v>
      </c>
      <c r="Q394" s="212">
        <v>0</v>
      </c>
      <c r="R394" s="212">
        <f>Q394*H394</f>
        <v>0</v>
      </c>
      <c r="S394" s="212">
        <v>0</v>
      </c>
      <c r="T394" s="213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14" t="s">
        <v>217</v>
      </c>
      <c r="AT394" s="214" t="s">
        <v>141</v>
      </c>
      <c r="AU394" s="214" t="s">
        <v>83</v>
      </c>
      <c r="AY394" s="16" t="s">
        <v>139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16" t="s">
        <v>146</v>
      </c>
      <c r="BK394" s="215">
        <f>ROUND(I394*H394,2)</f>
        <v>0</v>
      </c>
      <c r="BL394" s="16" t="s">
        <v>217</v>
      </c>
      <c r="BM394" s="214" t="s">
        <v>784</v>
      </c>
    </row>
    <row r="395" spans="1:65" s="12" customFormat="1" ht="22.8" customHeight="1">
      <c r="B395" s="187"/>
      <c r="C395" s="188"/>
      <c r="D395" s="189" t="s">
        <v>72</v>
      </c>
      <c r="E395" s="201" t="s">
        <v>785</v>
      </c>
      <c r="F395" s="201" t="s">
        <v>786</v>
      </c>
      <c r="G395" s="188"/>
      <c r="H395" s="188"/>
      <c r="I395" s="191"/>
      <c r="J395" s="202">
        <f>BK395</f>
        <v>0</v>
      </c>
      <c r="K395" s="188"/>
      <c r="L395" s="193"/>
      <c r="M395" s="194"/>
      <c r="N395" s="195"/>
      <c r="O395" s="195"/>
      <c r="P395" s="196">
        <f>SUM(P396:P403)</f>
        <v>0</v>
      </c>
      <c r="Q395" s="195"/>
      <c r="R395" s="196">
        <f>SUM(R396:R403)</f>
        <v>0.12594889999999997</v>
      </c>
      <c r="S395" s="195"/>
      <c r="T395" s="197">
        <f>SUM(T396:T403)</f>
        <v>0</v>
      </c>
      <c r="AR395" s="198" t="s">
        <v>83</v>
      </c>
      <c r="AT395" s="199" t="s">
        <v>72</v>
      </c>
      <c r="AU395" s="199" t="s">
        <v>81</v>
      </c>
      <c r="AY395" s="198" t="s">
        <v>139</v>
      </c>
      <c r="BK395" s="200">
        <f>SUM(BK396:BK403)</f>
        <v>0</v>
      </c>
    </row>
    <row r="396" spans="1:65" s="2" customFormat="1" ht="16.5" customHeight="1">
      <c r="A396" s="33"/>
      <c r="B396" s="34"/>
      <c r="C396" s="203" t="s">
        <v>787</v>
      </c>
      <c r="D396" s="203" t="s">
        <v>141</v>
      </c>
      <c r="E396" s="204" t="s">
        <v>788</v>
      </c>
      <c r="F396" s="205" t="s">
        <v>789</v>
      </c>
      <c r="G396" s="206" t="s">
        <v>144</v>
      </c>
      <c r="H396" s="207">
        <v>808.77499999999998</v>
      </c>
      <c r="I396" s="208"/>
      <c r="J396" s="209">
        <f>ROUND(I396*H396,2)</f>
        <v>0</v>
      </c>
      <c r="K396" s="205" t="s">
        <v>145</v>
      </c>
      <c r="L396" s="38"/>
      <c r="M396" s="210" t="s">
        <v>1</v>
      </c>
      <c r="N396" s="211" t="s">
        <v>40</v>
      </c>
      <c r="O396" s="71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14" t="s">
        <v>217</v>
      </c>
      <c r="AT396" s="214" t="s">
        <v>141</v>
      </c>
      <c r="AU396" s="214" t="s">
        <v>83</v>
      </c>
      <c r="AY396" s="16" t="s">
        <v>139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146</v>
      </c>
      <c r="BK396" s="215">
        <f>ROUND(I396*H396,2)</f>
        <v>0</v>
      </c>
      <c r="BL396" s="16" t="s">
        <v>217</v>
      </c>
      <c r="BM396" s="214" t="s">
        <v>790</v>
      </c>
    </row>
    <row r="397" spans="1:65" s="13" customFormat="1" ht="10.199999999999999">
      <c r="B397" s="216"/>
      <c r="C397" s="217"/>
      <c r="D397" s="218" t="s">
        <v>148</v>
      </c>
      <c r="E397" s="219" t="s">
        <v>1</v>
      </c>
      <c r="F397" s="220" t="s">
        <v>791</v>
      </c>
      <c r="G397" s="217"/>
      <c r="H397" s="221">
        <v>808.77499999999998</v>
      </c>
      <c r="I397" s="222"/>
      <c r="J397" s="217"/>
      <c r="K397" s="217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148</v>
      </c>
      <c r="AU397" s="227" t="s">
        <v>83</v>
      </c>
      <c r="AV397" s="13" t="s">
        <v>83</v>
      </c>
      <c r="AW397" s="13" t="s">
        <v>30</v>
      </c>
      <c r="AX397" s="13" t="s">
        <v>81</v>
      </c>
      <c r="AY397" s="227" t="s">
        <v>139</v>
      </c>
    </row>
    <row r="398" spans="1:65" s="2" customFormat="1" ht="33" customHeight="1">
      <c r="A398" s="33"/>
      <c r="B398" s="34"/>
      <c r="C398" s="203" t="s">
        <v>792</v>
      </c>
      <c r="D398" s="203" t="s">
        <v>141</v>
      </c>
      <c r="E398" s="204" t="s">
        <v>793</v>
      </c>
      <c r="F398" s="205" t="s">
        <v>794</v>
      </c>
      <c r="G398" s="206" t="s">
        <v>144</v>
      </c>
      <c r="H398" s="207">
        <v>808.77499999999998</v>
      </c>
      <c r="I398" s="208"/>
      <c r="J398" s="209">
        <f>ROUND(I398*H398,2)</f>
        <v>0</v>
      </c>
      <c r="K398" s="205" t="s">
        <v>145</v>
      </c>
      <c r="L398" s="38"/>
      <c r="M398" s="210" t="s">
        <v>1</v>
      </c>
      <c r="N398" s="211" t="s">
        <v>40</v>
      </c>
      <c r="O398" s="71"/>
      <c r="P398" s="212">
        <f>O398*H398</f>
        <v>0</v>
      </c>
      <c r="Q398" s="212">
        <v>1.3999999999999999E-4</v>
      </c>
      <c r="R398" s="212">
        <f>Q398*H398</f>
        <v>0.11322849999999998</v>
      </c>
      <c r="S398" s="212">
        <v>0</v>
      </c>
      <c r="T398" s="213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14" t="s">
        <v>217</v>
      </c>
      <c r="AT398" s="214" t="s">
        <v>141</v>
      </c>
      <c r="AU398" s="214" t="s">
        <v>83</v>
      </c>
      <c r="AY398" s="16" t="s">
        <v>139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6" t="s">
        <v>146</v>
      </c>
      <c r="BK398" s="215">
        <f>ROUND(I398*H398,2)</f>
        <v>0</v>
      </c>
      <c r="BL398" s="16" t="s">
        <v>217</v>
      </c>
      <c r="BM398" s="214" t="s">
        <v>795</v>
      </c>
    </row>
    <row r="399" spans="1:65" s="13" customFormat="1" ht="10.199999999999999">
      <c r="B399" s="216"/>
      <c r="C399" s="217"/>
      <c r="D399" s="218" t="s">
        <v>148</v>
      </c>
      <c r="E399" s="219" t="s">
        <v>1</v>
      </c>
      <c r="F399" s="220" t="s">
        <v>791</v>
      </c>
      <c r="G399" s="217"/>
      <c r="H399" s="221">
        <v>808.77499999999998</v>
      </c>
      <c r="I399" s="222"/>
      <c r="J399" s="217"/>
      <c r="K399" s="217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148</v>
      </c>
      <c r="AU399" s="227" t="s">
        <v>83</v>
      </c>
      <c r="AV399" s="13" t="s">
        <v>83</v>
      </c>
      <c r="AW399" s="13" t="s">
        <v>30</v>
      </c>
      <c r="AX399" s="13" t="s">
        <v>81</v>
      </c>
      <c r="AY399" s="227" t="s">
        <v>139</v>
      </c>
    </row>
    <row r="400" spans="1:65" s="2" customFormat="1" ht="33" customHeight="1">
      <c r="A400" s="33"/>
      <c r="B400" s="34"/>
      <c r="C400" s="203" t="s">
        <v>796</v>
      </c>
      <c r="D400" s="203" t="s">
        <v>141</v>
      </c>
      <c r="E400" s="204" t="s">
        <v>797</v>
      </c>
      <c r="F400" s="205" t="s">
        <v>798</v>
      </c>
      <c r="G400" s="206" t="s">
        <v>144</v>
      </c>
      <c r="H400" s="207">
        <v>25.96</v>
      </c>
      <c r="I400" s="208"/>
      <c r="J400" s="209">
        <f>ROUND(I400*H400,2)</f>
        <v>0</v>
      </c>
      <c r="K400" s="205" t="s">
        <v>145</v>
      </c>
      <c r="L400" s="38"/>
      <c r="M400" s="210" t="s">
        <v>1</v>
      </c>
      <c r="N400" s="211" t="s">
        <v>40</v>
      </c>
      <c r="O400" s="71"/>
      <c r="P400" s="212">
        <f>O400*H400</f>
        <v>0</v>
      </c>
      <c r="Q400" s="212">
        <v>4.6000000000000001E-4</v>
      </c>
      <c r="R400" s="212">
        <f>Q400*H400</f>
        <v>1.19416E-2</v>
      </c>
      <c r="S400" s="212">
        <v>0</v>
      </c>
      <c r="T400" s="213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14" t="s">
        <v>217</v>
      </c>
      <c r="AT400" s="214" t="s">
        <v>141</v>
      </c>
      <c r="AU400" s="214" t="s">
        <v>83</v>
      </c>
      <c r="AY400" s="16" t="s">
        <v>139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6" t="s">
        <v>146</v>
      </c>
      <c r="BK400" s="215">
        <f>ROUND(I400*H400,2)</f>
        <v>0</v>
      </c>
      <c r="BL400" s="16" t="s">
        <v>217</v>
      </c>
      <c r="BM400" s="214" t="s">
        <v>799</v>
      </c>
    </row>
    <row r="401" spans="1:65" s="13" customFormat="1" ht="10.199999999999999">
      <c r="B401" s="216"/>
      <c r="C401" s="217"/>
      <c r="D401" s="218" t="s">
        <v>148</v>
      </c>
      <c r="E401" s="219" t="s">
        <v>1</v>
      </c>
      <c r="F401" s="220" t="s">
        <v>800</v>
      </c>
      <c r="G401" s="217"/>
      <c r="H401" s="221">
        <v>25.96</v>
      </c>
      <c r="I401" s="222"/>
      <c r="J401" s="217"/>
      <c r="K401" s="217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148</v>
      </c>
      <c r="AU401" s="227" t="s">
        <v>83</v>
      </c>
      <c r="AV401" s="13" t="s">
        <v>83</v>
      </c>
      <c r="AW401" s="13" t="s">
        <v>30</v>
      </c>
      <c r="AX401" s="13" t="s">
        <v>81</v>
      </c>
      <c r="AY401" s="227" t="s">
        <v>139</v>
      </c>
    </row>
    <row r="402" spans="1:65" s="2" customFormat="1" ht="44.25" customHeight="1">
      <c r="A402" s="33"/>
      <c r="B402" s="34"/>
      <c r="C402" s="203" t="s">
        <v>801</v>
      </c>
      <c r="D402" s="203" t="s">
        <v>141</v>
      </c>
      <c r="E402" s="204" t="s">
        <v>802</v>
      </c>
      <c r="F402" s="205" t="s">
        <v>803</v>
      </c>
      <c r="G402" s="206" t="s">
        <v>144</v>
      </c>
      <c r="H402" s="207">
        <v>25.96</v>
      </c>
      <c r="I402" s="208"/>
      <c r="J402" s="209">
        <f>ROUND(I402*H402,2)</f>
        <v>0</v>
      </c>
      <c r="K402" s="205" t="s">
        <v>145</v>
      </c>
      <c r="L402" s="38"/>
      <c r="M402" s="210" t="s">
        <v>1</v>
      </c>
      <c r="N402" s="211" t="s">
        <v>40</v>
      </c>
      <c r="O402" s="71"/>
      <c r="P402" s="212">
        <f>O402*H402</f>
        <v>0</v>
      </c>
      <c r="Q402" s="212">
        <v>3.0000000000000001E-5</v>
      </c>
      <c r="R402" s="212">
        <f>Q402*H402</f>
        <v>7.7880000000000007E-4</v>
      </c>
      <c r="S402" s="212">
        <v>0</v>
      </c>
      <c r="T402" s="213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14" t="s">
        <v>217</v>
      </c>
      <c r="AT402" s="214" t="s">
        <v>141</v>
      </c>
      <c r="AU402" s="214" t="s">
        <v>83</v>
      </c>
      <c r="AY402" s="16" t="s">
        <v>139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146</v>
      </c>
      <c r="BK402" s="215">
        <f>ROUND(I402*H402,2)</f>
        <v>0</v>
      </c>
      <c r="BL402" s="16" t="s">
        <v>217</v>
      </c>
      <c r="BM402" s="214" t="s">
        <v>804</v>
      </c>
    </row>
    <row r="403" spans="1:65" s="13" customFormat="1" ht="10.199999999999999">
      <c r="B403" s="216"/>
      <c r="C403" s="217"/>
      <c r="D403" s="218" t="s">
        <v>148</v>
      </c>
      <c r="E403" s="219" t="s">
        <v>1</v>
      </c>
      <c r="F403" s="220" t="s">
        <v>805</v>
      </c>
      <c r="G403" s="217"/>
      <c r="H403" s="221">
        <v>25.96</v>
      </c>
      <c r="I403" s="222"/>
      <c r="J403" s="217"/>
      <c r="K403" s="217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148</v>
      </c>
      <c r="AU403" s="227" t="s">
        <v>83</v>
      </c>
      <c r="AV403" s="13" t="s">
        <v>83</v>
      </c>
      <c r="AW403" s="13" t="s">
        <v>30</v>
      </c>
      <c r="AX403" s="13" t="s">
        <v>81</v>
      </c>
      <c r="AY403" s="227" t="s">
        <v>139</v>
      </c>
    </row>
    <row r="404" spans="1:65" s="12" customFormat="1" ht="25.95" customHeight="1">
      <c r="B404" s="187"/>
      <c r="C404" s="188"/>
      <c r="D404" s="189" t="s">
        <v>72</v>
      </c>
      <c r="E404" s="190" t="s">
        <v>806</v>
      </c>
      <c r="F404" s="190" t="s">
        <v>807</v>
      </c>
      <c r="G404" s="188"/>
      <c r="H404" s="188"/>
      <c r="I404" s="191"/>
      <c r="J404" s="192">
        <f>BK404</f>
        <v>0</v>
      </c>
      <c r="K404" s="188"/>
      <c r="L404" s="193"/>
      <c r="M404" s="194"/>
      <c r="N404" s="195"/>
      <c r="O404" s="195"/>
      <c r="P404" s="196">
        <f>P405</f>
        <v>0</v>
      </c>
      <c r="Q404" s="195"/>
      <c r="R404" s="196">
        <f>R405</f>
        <v>0</v>
      </c>
      <c r="S404" s="195"/>
      <c r="T404" s="197">
        <f>T405</f>
        <v>0</v>
      </c>
      <c r="AR404" s="198" t="s">
        <v>146</v>
      </c>
      <c r="AT404" s="199" t="s">
        <v>72</v>
      </c>
      <c r="AU404" s="199" t="s">
        <v>73</v>
      </c>
      <c r="AY404" s="198" t="s">
        <v>139</v>
      </c>
      <c r="BK404" s="200">
        <f>BK405</f>
        <v>0</v>
      </c>
    </row>
    <row r="405" spans="1:65" s="2" customFormat="1" ht="16.5" customHeight="1">
      <c r="A405" s="33"/>
      <c r="B405" s="34"/>
      <c r="C405" s="203" t="s">
        <v>808</v>
      </c>
      <c r="D405" s="203" t="s">
        <v>141</v>
      </c>
      <c r="E405" s="204" t="s">
        <v>809</v>
      </c>
      <c r="F405" s="205" t="s">
        <v>810</v>
      </c>
      <c r="G405" s="206" t="s">
        <v>811</v>
      </c>
      <c r="H405" s="207">
        <v>10</v>
      </c>
      <c r="I405" s="208"/>
      <c r="J405" s="209">
        <f>ROUND(I405*H405,2)</f>
        <v>0</v>
      </c>
      <c r="K405" s="205" t="s">
        <v>145</v>
      </c>
      <c r="L405" s="38"/>
      <c r="M405" s="210" t="s">
        <v>1</v>
      </c>
      <c r="N405" s="211" t="s">
        <v>40</v>
      </c>
      <c r="O405" s="71"/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14" t="s">
        <v>812</v>
      </c>
      <c r="AT405" s="214" t="s">
        <v>141</v>
      </c>
      <c r="AU405" s="214" t="s">
        <v>81</v>
      </c>
      <c r="AY405" s="16" t="s">
        <v>139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146</v>
      </c>
      <c r="BK405" s="215">
        <f>ROUND(I405*H405,2)</f>
        <v>0</v>
      </c>
      <c r="BL405" s="16" t="s">
        <v>812</v>
      </c>
      <c r="BM405" s="214" t="s">
        <v>813</v>
      </c>
    </row>
    <row r="406" spans="1:65" s="12" customFormat="1" ht="25.95" customHeight="1">
      <c r="B406" s="187"/>
      <c r="C406" s="188"/>
      <c r="D406" s="189" t="s">
        <v>72</v>
      </c>
      <c r="E406" s="190" t="s">
        <v>814</v>
      </c>
      <c r="F406" s="190" t="s">
        <v>815</v>
      </c>
      <c r="G406" s="188"/>
      <c r="H406" s="188"/>
      <c r="I406" s="191"/>
      <c r="J406" s="192">
        <f>BK406</f>
        <v>0</v>
      </c>
      <c r="K406" s="188"/>
      <c r="L406" s="193"/>
      <c r="M406" s="194"/>
      <c r="N406" s="195"/>
      <c r="O406" s="195"/>
      <c r="P406" s="196">
        <f>P407+P409+P411</f>
        <v>0</v>
      </c>
      <c r="Q406" s="195"/>
      <c r="R406" s="196">
        <f>R407+R409+R411</f>
        <v>0</v>
      </c>
      <c r="S406" s="195"/>
      <c r="T406" s="197">
        <f>T407+T409+T411</f>
        <v>0</v>
      </c>
      <c r="AR406" s="198" t="s">
        <v>164</v>
      </c>
      <c r="AT406" s="199" t="s">
        <v>72</v>
      </c>
      <c r="AU406" s="199" t="s">
        <v>73</v>
      </c>
      <c r="AY406" s="198" t="s">
        <v>139</v>
      </c>
      <c r="BK406" s="200">
        <f>BK407+BK409+BK411</f>
        <v>0</v>
      </c>
    </row>
    <row r="407" spans="1:65" s="12" customFormat="1" ht="22.8" customHeight="1">
      <c r="B407" s="187"/>
      <c r="C407" s="188"/>
      <c r="D407" s="189" t="s">
        <v>72</v>
      </c>
      <c r="E407" s="201" t="s">
        <v>816</v>
      </c>
      <c r="F407" s="201" t="s">
        <v>817</v>
      </c>
      <c r="G407" s="188"/>
      <c r="H407" s="188"/>
      <c r="I407" s="191"/>
      <c r="J407" s="202">
        <f>BK407</f>
        <v>0</v>
      </c>
      <c r="K407" s="188"/>
      <c r="L407" s="193"/>
      <c r="M407" s="194"/>
      <c r="N407" s="195"/>
      <c r="O407" s="195"/>
      <c r="P407" s="196">
        <f>P408</f>
        <v>0</v>
      </c>
      <c r="Q407" s="195"/>
      <c r="R407" s="196">
        <f>R408</f>
        <v>0</v>
      </c>
      <c r="S407" s="195"/>
      <c r="T407" s="197">
        <f>T408</f>
        <v>0</v>
      </c>
      <c r="AR407" s="198" t="s">
        <v>164</v>
      </c>
      <c r="AT407" s="199" t="s">
        <v>72</v>
      </c>
      <c r="AU407" s="199" t="s">
        <v>81</v>
      </c>
      <c r="AY407" s="198" t="s">
        <v>139</v>
      </c>
      <c r="BK407" s="200">
        <f>BK408</f>
        <v>0</v>
      </c>
    </row>
    <row r="408" spans="1:65" s="2" customFormat="1" ht="16.5" customHeight="1">
      <c r="A408" s="33"/>
      <c r="B408" s="34"/>
      <c r="C408" s="203" t="s">
        <v>818</v>
      </c>
      <c r="D408" s="203" t="s">
        <v>141</v>
      </c>
      <c r="E408" s="204" t="s">
        <v>819</v>
      </c>
      <c r="F408" s="205" t="s">
        <v>820</v>
      </c>
      <c r="G408" s="206" t="s">
        <v>821</v>
      </c>
      <c r="H408" s="207">
        <v>1</v>
      </c>
      <c r="I408" s="208"/>
      <c r="J408" s="209">
        <f>ROUND(I408*H408,2)</f>
        <v>0</v>
      </c>
      <c r="K408" s="205" t="s">
        <v>145</v>
      </c>
      <c r="L408" s="38"/>
      <c r="M408" s="210" t="s">
        <v>1</v>
      </c>
      <c r="N408" s="211" t="s">
        <v>40</v>
      </c>
      <c r="O408" s="71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14" t="s">
        <v>822</v>
      </c>
      <c r="AT408" s="214" t="s">
        <v>141</v>
      </c>
      <c r="AU408" s="214" t="s">
        <v>83</v>
      </c>
      <c r="AY408" s="16" t="s">
        <v>139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146</v>
      </c>
      <c r="BK408" s="215">
        <f>ROUND(I408*H408,2)</f>
        <v>0</v>
      </c>
      <c r="BL408" s="16" t="s">
        <v>822</v>
      </c>
      <c r="BM408" s="214" t="s">
        <v>823</v>
      </c>
    </row>
    <row r="409" spans="1:65" s="12" customFormat="1" ht="22.8" customHeight="1">
      <c r="B409" s="187"/>
      <c r="C409" s="188"/>
      <c r="D409" s="189" t="s">
        <v>72</v>
      </c>
      <c r="E409" s="201" t="s">
        <v>824</v>
      </c>
      <c r="F409" s="201" t="s">
        <v>825</v>
      </c>
      <c r="G409" s="188"/>
      <c r="H409" s="188"/>
      <c r="I409" s="191"/>
      <c r="J409" s="202">
        <f>BK409</f>
        <v>0</v>
      </c>
      <c r="K409" s="188"/>
      <c r="L409" s="193"/>
      <c r="M409" s="194"/>
      <c r="N409" s="195"/>
      <c r="O409" s="195"/>
      <c r="P409" s="196">
        <f>P410</f>
        <v>0</v>
      </c>
      <c r="Q409" s="195"/>
      <c r="R409" s="196">
        <f>R410</f>
        <v>0</v>
      </c>
      <c r="S409" s="195"/>
      <c r="T409" s="197">
        <f>T410</f>
        <v>0</v>
      </c>
      <c r="AR409" s="198" t="s">
        <v>164</v>
      </c>
      <c r="AT409" s="199" t="s">
        <v>72</v>
      </c>
      <c r="AU409" s="199" t="s">
        <v>81</v>
      </c>
      <c r="AY409" s="198" t="s">
        <v>139</v>
      </c>
      <c r="BK409" s="200">
        <f>BK410</f>
        <v>0</v>
      </c>
    </row>
    <row r="410" spans="1:65" s="2" customFormat="1" ht="16.5" customHeight="1">
      <c r="A410" s="33"/>
      <c r="B410" s="34"/>
      <c r="C410" s="203" t="s">
        <v>826</v>
      </c>
      <c r="D410" s="203" t="s">
        <v>141</v>
      </c>
      <c r="E410" s="204" t="s">
        <v>827</v>
      </c>
      <c r="F410" s="205" t="s">
        <v>825</v>
      </c>
      <c r="G410" s="206" t="s">
        <v>821</v>
      </c>
      <c r="H410" s="207">
        <v>1</v>
      </c>
      <c r="I410" s="208"/>
      <c r="J410" s="209">
        <f>ROUND(I410*H410,2)</f>
        <v>0</v>
      </c>
      <c r="K410" s="205" t="s">
        <v>145</v>
      </c>
      <c r="L410" s="38"/>
      <c r="M410" s="210" t="s">
        <v>1</v>
      </c>
      <c r="N410" s="211" t="s">
        <v>40</v>
      </c>
      <c r="O410" s="71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14" t="s">
        <v>822</v>
      </c>
      <c r="AT410" s="214" t="s">
        <v>141</v>
      </c>
      <c r="AU410" s="214" t="s">
        <v>83</v>
      </c>
      <c r="AY410" s="16" t="s">
        <v>139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16" t="s">
        <v>146</v>
      </c>
      <c r="BK410" s="215">
        <f>ROUND(I410*H410,2)</f>
        <v>0</v>
      </c>
      <c r="BL410" s="16" t="s">
        <v>822</v>
      </c>
      <c r="BM410" s="214" t="s">
        <v>828</v>
      </c>
    </row>
    <row r="411" spans="1:65" s="12" customFormat="1" ht="22.8" customHeight="1">
      <c r="B411" s="187"/>
      <c r="C411" s="188"/>
      <c r="D411" s="189" t="s">
        <v>72</v>
      </c>
      <c r="E411" s="201" t="s">
        <v>829</v>
      </c>
      <c r="F411" s="201" t="s">
        <v>830</v>
      </c>
      <c r="G411" s="188"/>
      <c r="H411" s="188"/>
      <c r="I411" s="191"/>
      <c r="J411" s="202">
        <f>BK411</f>
        <v>0</v>
      </c>
      <c r="K411" s="188"/>
      <c r="L411" s="193"/>
      <c r="M411" s="194"/>
      <c r="N411" s="195"/>
      <c r="O411" s="195"/>
      <c r="P411" s="196">
        <f>P412</f>
        <v>0</v>
      </c>
      <c r="Q411" s="195"/>
      <c r="R411" s="196">
        <f>R412</f>
        <v>0</v>
      </c>
      <c r="S411" s="195"/>
      <c r="T411" s="197">
        <f>T412</f>
        <v>0</v>
      </c>
      <c r="AR411" s="198" t="s">
        <v>164</v>
      </c>
      <c r="AT411" s="199" t="s">
        <v>72</v>
      </c>
      <c r="AU411" s="199" t="s">
        <v>81</v>
      </c>
      <c r="AY411" s="198" t="s">
        <v>139</v>
      </c>
      <c r="BK411" s="200">
        <f>BK412</f>
        <v>0</v>
      </c>
    </row>
    <row r="412" spans="1:65" s="2" customFormat="1" ht="16.5" customHeight="1">
      <c r="A412" s="33"/>
      <c r="B412" s="34"/>
      <c r="C412" s="203" t="s">
        <v>831</v>
      </c>
      <c r="D412" s="203" t="s">
        <v>141</v>
      </c>
      <c r="E412" s="204" t="s">
        <v>832</v>
      </c>
      <c r="F412" s="205" t="s">
        <v>830</v>
      </c>
      <c r="G412" s="206" t="s">
        <v>821</v>
      </c>
      <c r="H412" s="207">
        <v>1</v>
      </c>
      <c r="I412" s="208"/>
      <c r="J412" s="209">
        <f>ROUND(I412*H412,2)</f>
        <v>0</v>
      </c>
      <c r="K412" s="205" t="s">
        <v>145</v>
      </c>
      <c r="L412" s="38"/>
      <c r="M412" s="252" t="s">
        <v>1</v>
      </c>
      <c r="N412" s="253" t="s">
        <v>40</v>
      </c>
      <c r="O412" s="254"/>
      <c r="P412" s="255">
        <f>O412*H412</f>
        <v>0</v>
      </c>
      <c r="Q412" s="255">
        <v>0</v>
      </c>
      <c r="R412" s="255">
        <f>Q412*H412</f>
        <v>0</v>
      </c>
      <c r="S412" s="255">
        <v>0</v>
      </c>
      <c r="T412" s="256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14" t="s">
        <v>822</v>
      </c>
      <c r="AT412" s="214" t="s">
        <v>141</v>
      </c>
      <c r="AU412" s="214" t="s">
        <v>83</v>
      </c>
      <c r="AY412" s="16" t="s">
        <v>139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6" t="s">
        <v>146</v>
      </c>
      <c r="BK412" s="215">
        <f>ROUND(I412*H412,2)</f>
        <v>0</v>
      </c>
      <c r="BL412" s="16" t="s">
        <v>822</v>
      </c>
      <c r="BM412" s="214" t="s">
        <v>833</v>
      </c>
    </row>
    <row r="413" spans="1:65" s="2" customFormat="1" ht="6.9" customHeight="1">
      <c r="A413" s="33"/>
      <c r="B413" s="54"/>
      <c r="C413" s="55"/>
      <c r="D413" s="55"/>
      <c r="E413" s="55"/>
      <c r="F413" s="55"/>
      <c r="G413" s="55"/>
      <c r="H413" s="55"/>
      <c r="I413" s="152"/>
      <c r="J413" s="55"/>
      <c r="K413" s="55"/>
      <c r="L413" s="38"/>
      <c r="M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</row>
  </sheetData>
  <sheetProtection algorithmName="SHA-512" hashValue="0oq9Fe6md8AK5/M08ReYvNZRM5QqDQ5ofUz9/LTljEKTu7pfiaJXcwlUVdzdUJu9dAsyV/TE+b/SOGP4bIjGKw==" saltValue="rE34zUHgGH17RPhYowm+UurNt/TT1fC5Edi64zKO5P3HrbUPbcQb+tc0o/ul0ZRbs80mUYPCBZxe+TIaVKyfGA==" spinCount="100000" sheet="1" objects="1" scenarios="1" formatColumns="0" formatRows="0" autoFilter="0"/>
  <autoFilter ref="C138:K412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8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83</v>
      </c>
    </row>
    <row r="4" spans="1:46" s="1" customFormat="1" ht="24.9" customHeight="1">
      <c r="B4" s="19"/>
      <c r="D4" s="112" t="s">
        <v>93</v>
      </c>
      <c r="I4" s="108"/>
      <c r="L4" s="19"/>
      <c r="M4" s="113" t="s">
        <v>10</v>
      </c>
      <c r="AT4" s="16" t="s">
        <v>30</v>
      </c>
    </row>
    <row r="5" spans="1:46" s="1" customFormat="1" ht="6.9" customHeight="1">
      <c r="B5" s="19"/>
      <c r="I5" s="108"/>
      <c r="L5" s="19"/>
    </row>
    <row r="6" spans="1:46" s="1" customFormat="1" ht="12" customHeight="1">
      <c r="B6" s="19"/>
      <c r="D6" s="114" t="s">
        <v>16</v>
      </c>
      <c r="I6" s="108"/>
      <c r="L6" s="19"/>
    </row>
    <row r="7" spans="1:46" s="1" customFormat="1" ht="16.5" customHeight="1">
      <c r="B7" s="19"/>
      <c r="E7" s="298" t="str">
        <f>'Rekapitulace stavby'!K6</f>
        <v>Ševětín ON - oprava výpravní budovy</v>
      </c>
      <c r="F7" s="299"/>
      <c r="G7" s="299"/>
      <c r="H7" s="299"/>
      <c r="I7" s="108"/>
      <c r="L7" s="19"/>
    </row>
    <row r="8" spans="1:46" s="2" customFormat="1" ht="12" customHeight="1">
      <c r="A8" s="33"/>
      <c r="B8" s="38"/>
      <c r="C8" s="33"/>
      <c r="D8" s="114" t="s">
        <v>94</v>
      </c>
      <c r="E8" s="33"/>
      <c r="F8" s="33"/>
      <c r="G8" s="33"/>
      <c r="H8" s="33"/>
      <c r="I8" s="115"/>
      <c r="J8" s="33"/>
      <c r="K8" s="33"/>
      <c r="L8" s="5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834</v>
      </c>
      <c r="F9" s="301"/>
      <c r="G9" s="301"/>
      <c r="H9" s="301"/>
      <c r="I9" s="115"/>
      <c r="J9" s="33"/>
      <c r="K9" s="33"/>
      <c r="L9" s="5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16. 1. 2020</v>
      </c>
      <c r="K12" s="33"/>
      <c r="L12" s="5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">
        <v>1</v>
      </c>
      <c r="K14" s="33"/>
      <c r="L14" s="5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">
        <v>21</v>
      </c>
      <c r="F15" s="33"/>
      <c r="G15" s="33"/>
      <c r="H15" s="33"/>
      <c r="I15" s="117" t="s">
        <v>26</v>
      </c>
      <c r="J15" s="116" t="s">
        <v>1</v>
      </c>
      <c r="K15" s="33"/>
      <c r="L15" s="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7" t="s">
        <v>26</v>
      </c>
      <c r="J18" s="29" t="str">
        <f>'Rekapitulace stavby'!AN14</f>
        <v>Vyplň údaj</v>
      </c>
      <c r="K18" s="33"/>
      <c r="L18" s="5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">
        <v>1</v>
      </c>
      <c r="K20" s="33"/>
      <c r="L20" s="5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">
        <v>21</v>
      </c>
      <c r="F21" s="33"/>
      <c r="G21" s="33"/>
      <c r="H21" s="33"/>
      <c r="I21" s="117" t="s">
        <v>26</v>
      </c>
      <c r="J21" s="116" t="s">
        <v>1</v>
      </c>
      <c r="K21" s="33"/>
      <c r="L21" s="5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">
        <v>1</v>
      </c>
      <c r="K23" s="33"/>
      <c r="L23" s="5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21</v>
      </c>
      <c r="F24" s="33"/>
      <c r="G24" s="33"/>
      <c r="H24" s="33"/>
      <c r="I24" s="117" t="s">
        <v>26</v>
      </c>
      <c r="J24" s="116" t="s">
        <v>1</v>
      </c>
      <c r="K24" s="33"/>
      <c r="L24" s="5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04" t="s">
        <v>1</v>
      </c>
      <c r="F27" s="304"/>
      <c r="G27" s="304"/>
      <c r="H27" s="30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ROUND(J134, 2)</f>
        <v>0</v>
      </c>
      <c r="K30" s="33"/>
      <c r="L30" s="5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ROUND((SUM(BE134:BE270)),  2)</f>
        <v>0</v>
      </c>
      <c r="G33" s="33"/>
      <c r="H33" s="33"/>
      <c r="I33" s="131">
        <v>0.21</v>
      </c>
      <c r="J33" s="130">
        <f>ROUND(((SUM(BE134:BE270))*I33),  2)</f>
        <v>0</v>
      </c>
      <c r="K33" s="33"/>
      <c r="L33" s="5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4" t="s">
        <v>39</v>
      </c>
      <c r="F34" s="130">
        <f>ROUND((SUM(BF134:BF270)),  2)</f>
        <v>0</v>
      </c>
      <c r="G34" s="33"/>
      <c r="H34" s="33"/>
      <c r="I34" s="131">
        <v>0.15</v>
      </c>
      <c r="J34" s="130">
        <f>ROUND(((SUM(BF134:BF270))*I34),  2)</f>
        <v>0</v>
      </c>
      <c r="K34" s="33"/>
      <c r="L34" s="5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4" t="s">
        <v>37</v>
      </c>
      <c r="E35" s="114" t="s">
        <v>40</v>
      </c>
      <c r="F35" s="130">
        <f>ROUND((SUM(BG134:BG270)),  2)</f>
        <v>0</v>
      </c>
      <c r="G35" s="33"/>
      <c r="H35" s="33"/>
      <c r="I35" s="131">
        <v>0.21</v>
      </c>
      <c r="J35" s="130">
        <f>0</f>
        <v>0</v>
      </c>
      <c r="K35" s="33"/>
      <c r="L35" s="5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4" t="s">
        <v>41</v>
      </c>
      <c r="F36" s="130">
        <f>ROUND((SUM(BH134:BH270)),  2)</f>
        <v>0</v>
      </c>
      <c r="G36" s="33"/>
      <c r="H36" s="33"/>
      <c r="I36" s="131">
        <v>0.15</v>
      </c>
      <c r="J36" s="130">
        <f>0</f>
        <v>0</v>
      </c>
      <c r="K36" s="33"/>
      <c r="L36" s="5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4" t="s">
        <v>42</v>
      </c>
      <c r="F37" s="130">
        <f>ROUND((SUM(BI134:BI270)),  2)</f>
        <v>0</v>
      </c>
      <c r="G37" s="33"/>
      <c r="H37" s="33"/>
      <c r="I37" s="131">
        <v>0</v>
      </c>
      <c r="J37" s="130">
        <f>0</f>
        <v>0</v>
      </c>
      <c r="K37" s="33"/>
      <c r="L37" s="5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I41" s="108"/>
      <c r="L41" s="19"/>
    </row>
    <row r="42" spans="1:31" s="1" customFormat="1" ht="14.4" customHeight="1">
      <c r="B42" s="19"/>
      <c r="I42" s="108"/>
      <c r="L42" s="19"/>
    </row>
    <row r="43" spans="1:31" s="1" customFormat="1" ht="14.4" customHeight="1">
      <c r="B43" s="19"/>
      <c r="I43" s="108"/>
      <c r="L43" s="19"/>
    </row>
    <row r="44" spans="1:31" s="1" customFormat="1" ht="14.4" customHeight="1">
      <c r="B44" s="19"/>
      <c r="I44" s="108"/>
      <c r="L44" s="19"/>
    </row>
    <row r="45" spans="1:31" s="1" customFormat="1" ht="14.4" customHeight="1">
      <c r="B45" s="19"/>
      <c r="I45" s="108"/>
      <c r="L45" s="19"/>
    </row>
    <row r="46" spans="1:31" s="1" customFormat="1" ht="14.4" customHeight="1">
      <c r="B46" s="19"/>
      <c r="I46" s="108"/>
      <c r="L46" s="19"/>
    </row>
    <row r="47" spans="1:31" s="1" customFormat="1" ht="14.4" customHeight="1">
      <c r="B47" s="19"/>
      <c r="I47" s="108"/>
      <c r="L47" s="19"/>
    </row>
    <row r="48" spans="1:31" s="1" customFormat="1" ht="14.4" customHeight="1">
      <c r="B48" s="19"/>
      <c r="I48" s="108"/>
      <c r="L48" s="19"/>
    </row>
    <row r="49" spans="1:31" s="1" customFormat="1" ht="14.4" customHeight="1">
      <c r="B49" s="19"/>
      <c r="I49" s="108"/>
      <c r="L49" s="19"/>
    </row>
    <row r="50" spans="1:31" s="2" customFormat="1" ht="14.4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115"/>
      <c r="J82" s="35"/>
      <c r="K82" s="35"/>
      <c r="L82" s="5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Ševětín ON - oprava výpravní budovy</v>
      </c>
      <c r="F85" s="306"/>
      <c r="G85" s="306"/>
      <c r="H85" s="306"/>
      <c r="I85" s="115"/>
      <c r="J85" s="35"/>
      <c r="K85" s="35"/>
      <c r="L85" s="5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115"/>
      <c r="J86" s="35"/>
      <c r="K86" s="35"/>
      <c r="L86" s="5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SO 02 - Oprava fasády WC pro cestující</v>
      </c>
      <c r="F87" s="307"/>
      <c r="G87" s="307"/>
      <c r="H87" s="307"/>
      <c r="I87" s="115"/>
      <c r="J87" s="35"/>
      <c r="K87" s="35"/>
      <c r="L87" s="5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6" t="str">
        <f>IF(J12="","",J12)</f>
        <v>16. 1. 2020</v>
      </c>
      <c r="K89" s="35"/>
      <c r="L89" s="5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97</v>
      </c>
      <c r="D94" s="157"/>
      <c r="E94" s="157"/>
      <c r="F94" s="157"/>
      <c r="G94" s="157"/>
      <c r="H94" s="157"/>
      <c r="I94" s="158"/>
      <c r="J94" s="159" t="s">
        <v>98</v>
      </c>
      <c r="K94" s="157"/>
      <c r="L94" s="51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1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60" t="s">
        <v>99</v>
      </c>
      <c r="D96" s="35"/>
      <c r="E96" s="35"/>
      <c r="F96" s="35"/>
      <c r="G96" s="35"/>
      <c r="H96" s="35"/>
      <c r="I96" s="115"/>
      <c r="J96" s="84">
        <f>J134</f>
        <v>0</v>
      </c>
      <c r="K96" s="35"/>
      <c r="L96" s="51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2:12" s="9" customFormat="1" ht="24.9" customHeight="1">
      <c r="B97" s="161"/>
      <c r="C97" s="162"/>
      <c r="D97" s="163" t="s">
        <v>101</v>
      </c>
      <c r="E97" s="164"/>
      <c r="F97" s="164"/>
      <c r="G97" s="164"/>
      <c r="H97" s="164"/>
      <c r="I97" s="165"/>
      <c r="J97" s="166">
        <f>J135</f>
        <v>0</v>
      </c>
      <c r="K97" s="162"/>
      <c r="L97" s="167"/>
    </row>
    <row r="98" spans="2:12" s="10" customFormat="1" ht="19.95" customHeight="1">
      <c r="B98" s="168"/>
      <c r="C98" s="169"/>
      <c r="D98" s="170" t="s">
        <v>102</v>
      </c>
      <c r="E98" s="171"/>
      <c r="F98" s="171"/>
      <c r="G98" s="171"/>
      <c r="H98" s="171"/>
      <c r="I98" s="172"/>
      <c r="J98" s="173">
        <f>J136</f>
        <v>0</v>
      </c>
      <c r="K98" s="169"/>
      <c r="L98" s="174"/>
    </row>
    <row r="99" spans="2:12" s="10" customFormat="1" ht="19.95" customHeight="1">
      <c r="B99" s="168"/>
      <c r="C99" s="169"/>
      <c r="D99" s="170" t="s">
        <v>106</v>
      </c>
      <c r="E99" s="171"/>
      <c r="F99" s="171"/>
      <c r="G99" s="171"/>
      <c r="H99" s="171"/>
      <c r="I99" s="172"/>
      <c r="J99" s="173">
        <f>J137</f>
        <v>0</v>
      </c>
      <c r="K99" s="169"/>
      <c r="L99" s="174"/>
    </row>
    <row r="100" spans="2:12" s="10" customFormat="1" ht="19.95" customHeight="1">
      <c r="B100" s="168"/>
      <c r="C100" s="169"/>
      <c r="D100" s="170" t="s">
        <v>108</v>
      </c>
      <c r="E100" s="171"/>
      <c r="F100" s="171"/>
      <c r="G100" s="171"/>
      <c r="H100" s="171"/>
      <c r="I100" s="172"/>
      <c r="J100" s="173">
        <f>J172</f>
        <v>0</v>
      </c>
      <c r="K100" s="169"/>
      <c r="L100" s="174"/>
    </row>
    <row r="101" spans="2:12" s="10" customFormat="1" ht="19.95" customHeight="1">
      <c r="B101" s="168"/>
      <c r="C101" s="169"/>
      <c r="D101" s="170" t="s">
        <v>109</v>
      </c>
      <c r="E101" s="171"/>
      <c r="F101" s="171"/>
      <c r="G101" s="171"/>
      <c r="H101" s="171"/>
      <c r="I101" s="172"/>
      <c r="J101" s="173">
        <f>J193</f>
        <v>0</v>
      </c>
      <c r="K101" s="169"/>
      <c r="L101" s="174"/>
    </row>
    <row r="102" spans="2:12" s="10" customFormat="1" ht="19.95" customHeight="1">
      <c r="B102" s="168"/>
      <c r="C102" s="169"/>
      <c r="D102" s="170" t="s">
        <v>110</v>
      </c>
      <c r="E102" s="171"/>
      <c r="F102" s="171"/>
      <c r="G102" s="171"/>
      <c r="H102" s="171"/>
      <c r="I102" s="172"/>
      <c r="J102" s="173">
        <f>J201</f>
        <v>0</v>
      </c>
      <c r="K102" s="169"/>
      <c r="L102" s="174"/>
    </row>
    <row r="103" spans="2:12" s="9" customFormat="1" ht="24.9" customHeight="1">
      <c r="B103" s="161"/>
      <c r="C103" s="162"/>
      <c r="D103" s="163" t="s">
        <v>111</v>
      </c>
      <c r="E103" s="164"/>
      <c r="F103" s="164"/>
      <c r="G103" s="164"/>
      <c r="H103" s="164"/>
      <c r="I103" s="165"/>
      <c r="J103" s="166">
        <f>J204</f>
        <v>0</v>
      </c>
      <c r="K103" s="162"/>
      <c r="L103" s="167"/>
    </row>
    <row r="104" spans="2:12" s="10" customFormat="1" ht="19.95" customHeight="1">
      <c r="B104" s="168"/>
      <c r="C104" s="169"/>
      <c r="D104" s="170" t="s">
        <v>835</v>
      </c>
      <c r="E104" s="171"/>
      <c r="F104" s="171"/>
      <c r="G104" s="171"/>
      <c r="H104" s="171"/>
      <c r="I104" s="172"/>
      <c r="J104" s="173">
        <f>J205</f>
        <v>0</v>
      </c>
      <c r="K104" s="169"/>
      <c r="L104" s="174"/>
    </row>
    <row r="105" spans="2:12" s="10" customFormat="1" ht="19.95" customHeight="1">
      <c r="B105" s="168"/>
      <c r="C105" s="169"/>
      <c r="D105" s="170" t="s">
        <v>113</v>
      </c>
      <c r="E105" s="171"/>
      <c r="F105" s="171"/>
      <c r="G105" s="171"/>
      <c r="H105" s="171"/>
      <c r="I105" s="172"/>
      <c r="J105" s="173">
        <f>J219</f>
        <v>0</v>
      </c>
      <c r="K105" s="169"/>
      <c r="L105" s="174"/>
    </row>
    <row r="106" spans="2:12" s="10" customFormat="1" ht="19.95" customHeight="1">
      <c r="B106" s="168"/>
      <c r="C106" s="169"/>
      <c r="D106" s="170" t="s">
        <v>836</v>
      </c>
      <c r="E106" s="171"/>
      <c r="F106" s="171"/>
      <c r="G106" s="171"/>
      <c r="H106" s="171"/>
      <c r="I106" s="172"/>
      <c r="J106" s="173">
        <f>J224</f>
        <v>0</v>
      </c>
      <c r="K106" s="169"/>
      <c r="L106" s="174"/>
    </row>
    <row r="107" spans="2:12" s="10" customFormat="1" ht="19.95" customHeight="1">
      <c r="B107" s="168"/>
      <c r="C107" s="169"/>
      <c r="D107" s="170" t="s">
        <v>837</v>
      </c>
      <c r="E107" s="171"/>
      <c r="F107" s="171"/>
      <c r="G107" s="171"/>
      <c r="H107" s="171"/>
      <c r="I107" s="172"/>
      <c r="J107" s="173">
        <f>J229</f>
        <v>0</v>
      </c>
      <c r="K107" s="169"/>
      <c r="L107" s="174"/>
    </row>
    <row r="108" spans="2:12" s="10" customFormat="1" ht="19.95" customHeight="1">
      <c r="B108" s="168"/>
      <c r="C108" s="169"/>
      <c r="D108" s="170" t="s">
        <v>118</v>
      </c>
      <c r="E108" s="171"/>
      <c r="F108" s="171"/>
      <c r="G108" s="171"/>
      <c r="H108" s="171"/>
      <c r="I108" s="172"/>
      <c r="J108" s="173">
        <f>J232</f>
        <v>0</v>
      </c>
      <c r="K108" s="169"/>
      <c r="L108" s="174"/>
    </row>
    <row r="109" spans="2:12" s="10" customFormat="1" ht="19.95" customHeight="1">
      <c r="B109" s="168"/>
      <c r="C109" s="169"/>
      <c r="D109" s="170" t="s">
        <v>838</v>
      </c>
      <c r="E109" s="171"/>
      <c r="F109" s="171"/>
      <c r="G109" s="171"/>
      <c r="H109" s="171"/>
      <c r="I109" s="172"/>
      <c r="J109" s="173">
        <f>J245</f>
        <v>0</v>
      </c>
      <c r="K109" s="169"/>
      <c r="L109" s="174"/>
    </row>
    <row r="110" spans="2:12" s="10" customFormat="1" ht="19.95" customHeight="1">
      <c r="B110" s="168"/>
      <c r="C110" s="169"/>
      <c r="D110" s="170" t="s">
        <v>839</v>
      </c>
      <c r="E110" s="171"/>
      <c r="F110" s="171"/>
      <c r="G110" s="171"/>
      <c r="H110" s="171"/>
      <c r="I110" s="172"/>
      <c r="J110" s="173">
        <f>J259</f>
        <v>0</v>
      </c>
      <c r="K110" s="169"/>
      <c r="L110" s="174"/>
    </row>
    <row r="111" spans="2:12" s="9" customFormat="1" ht="24.9" customHeight="1">
      <c r="B111" s="161"/>
      <c r="C111" s="162"/>
      <c r="D111" s="163" t="s">
        <v>120</v>
      </c>
      <c r="E111" s="164"/>
      <c r="F111" s="164"/>
      <c r="G111" s="164"/>
      <c r="H111" s="164"/>
      <c r="I111" s="165"/>
      <c r="J111" s="166">
        <f>J264</f>
        <v>0</v>
      </c>
      <c r="K111" s="162"/>
      <c r="L111" s="167"/>
    </row>
    <row r="112" spans="2:12" s="10" customFormat="1" ht="19.95" customHeight="1">
      <c r="B112" s="168"/>
      <c r="C112" s="169"/>
      <c r="D112" s="170" t="s">
        <v>121</v>
      </c>
      <c r="E112" s="171"/>
      <c r="F112" s="171"/>
      <c r="G112" s="171"/>
      <c r="H112" s="171"/>
      <c r="I112" s="172"/>
      <c r="J112" s="173">
        <f>J265</f>
        <v>0</v>
      </c>
      <c r="K112" s="169"/>
      <c r="L112" s="174"/>
    </row>
    <row r="113" spans="1:31" s="10" customFormat="1" ht="19.95" customHeight="1">
      <c r="B113" s="168"/>
      <c r="C113" s="169"/>
      <c r="D113" s="170" t="s">
        <v>122</v>
      </c>
      <c r="E113" s="171"/>
      <c r="F113" s="171"/>
      <c r="G113" s="171"/>
      <c r="H113" s="171"/>
      <c r="I113" s="172"/>
      <c r="J113" s="173">
        <f>J267</f>
        <v>0</v>
      </c>
      <c r="K113" s="169"/>
      <c r="L113" s="174"/>
    </row>
    <row r="114" spans="1:31" s="10" customFormat="1" ht="19.95" customHeight="1">
      <c r="B114" s="168"/>
      <c r="C114" s="169"/>
      <c r="D114" s="170" t="s">
        <v>123</v>
      </c>
      <c r="E114" s="171"/>
      <c r="F114" s="171"/>
      <c r="G114" s="171"/>
      <c r="H114" s="171"/>
      <c r="I114" s="172"/>
      <c r="J114" s="173">
        <f>J269</f>
        <v>0</v>
      </c>
      <c r="K114" s="169"/>
      <c r="L114" s="174"/>
    </row>
    <row r="115" spans="1:31" s="2" customFormat="1" ht="21.75" customHeight="1">
      <c r="A115" s="33"/>
      <c r="B115" s="34"/>
      <c r="C115" s="35"/>
      <c r="D115" s="35"/>
      <c r="E115" s="35"/>
      <c r="F115" s="35"/>
      <c r="G115" s="35"/>
      <c r="H115" s="35"/>
      <c r="I115" s="115"/>
      <c r="J115" s="35"/>
      <c r="K115" s="35"/>
      <c r="L115" s="51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" customHeight="1">
      <c r="A116" s="33"/>
      <c r="B116" s="54"/>
      <c r="C116" s="55"/>
      <c r="D116" s="55"/>
      <c r="E116" s="55"/>
      <c r="F116" s="55"/>
      <c r="G116" s="55"/>
      <c r="H116" s="55"/>
      <c r="I116" s="152"/>
      <c r="J116" s="55"/>
      <c r="K116" s="55"/>
      <c r="L116" s="51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" customHeight="1">
      <c r="A120" s="33"/>
      <c r="B120" s="56"/>
      <c r="C120" s="57"/>
      <c r="D120" s="57"/>
      <c r="E120" s="57"/>
      <c r="F120" s="57"/>
      <c r="G120" s="57"/>
      <c r="H120" s="57"/>
      <c r="I120" s="155"/>
      <c r="J120" s="57"/>
      <c r="K120" s="57"/>
      <c r="L120" s="51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" customHeight="1">
      <c r="A121" s="33"/>
      <c r="B121" s="34"/>
      <c r="C121" s="22" t="s">
        <v>124</v>
      </c>
      <c r="D121" s="35"/>
      <c r="E121" s="35"/>
      <c r="F121" s="35"/>
      <c r="G121" s="35"/>
      <c r="H121" s="35"/>
      <c r="I121" s="115"/>
      <c r="J121" s="35"/>
      <c r="K121" s="35"/>
      <c r="L121" s="51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" customHeight="1">
      <c r="A122" s="33"/>
      <c r="B122" s="34"/>
      <c r="C122" s="35"/>
      <c r="D122" s="35"/>
      <c r="E122" s="35"/>
      <c r="F122" s="35"/>
      <c r="G122" s="35"/>
      <c r="H122" s="35"/>
      <c r="I122" s="115"/>
      <c r="J122" s="35"/>
      <c r="K122" s="35"/>
      <c r="L122" s="51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5"/>
      <c r="E123" s="35"/>
      <c r="F123" s="35"/>
      <c r="G123" s="35"/>
      <c r="H123" s="35"/>
      <c r="I123" s="115"/>
      <c r="J123" s="35"/>
      <c r="K123" s="35"/>
      <c r="L123" s="51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305" t="str">
        <f>E7</f>
        <v>Ševětín ON - oprava výpravní budovy</v>
      </c>
      <c r="F124" s="306"/>
      <c r="G124" s="306"/>
      <c r="H124" s="306"/>
      <c r="I124" s="115"/>
      <c r="J124" s="35"/>
      <c r="K124" s="35"/>
      <c r="L124" s="51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94</v>
      </c>
      <c r="D125" s="35"/>
      <c r="E125" s="35"/>
      <c r="F125" s="35"/>
      <c r="G125" s="35"/>
      <c r="H125" s="35"/>
      <c r="I125" s="115"/>
      <c r="J125" s="35"/>
      <c r="K125" s="35"/>
      <c r="L125" s="51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257" t="str">
        <f>E9</f>
        <v>SO 02 - Oprava fasády WC pro cestující</v>
      </c>
      <c r="F126" s="307"/>
      <c r="G126" s="307"/>
      <c r="H126" s="307"/>
      <c r="I126" s="115"/>
      <c r="J126" s="35"/>
      <c r="K126" s="35"/>
      <c r="L126" s="51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115"/>
      <c r="J127" s="35"/>
      <c r="K127" s="35"/>
      <c r="L127" s="51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5"/>
      <c r="E128" s="35"/>
      <c r="F128" s="26" t="str">
        <f>F12</f>
        <v xml:space="preserve"> </v>
      </c>
      <c r="G128" s="35"/>
      <c r="H128" s="35"/>
      <c r="I128" s="117" t="s">
        <v>22</v>
      </c>
      <c r="J128" s="66" t="str">
        <f>IF(J12="","",J12)</f>
        <v>16. 1. 2020</v>
      </c>
      <c r="K128" s="35"/>
      <c r="L128" s="51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" customHeight="1">
      <c r="A129" s="33"/>
      <c r="B129" s="34"/>
      <c r="C129" s="35"/>
      <c r="D129" s="35"/>
      <c r="E129" s="35"/>
      <c r="F129" s="35"/>
      <c r="G129" s="35"/>
      <c r="H129" s="35"/>
      <c r="I129" s="115"/>
      <c r="J129" s="35"/>
      <c r="K129" s="35"/>
      <c r="L129" s="51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15" customHeight="1">
      <c r="A130" s="33"/>
      <c r="B130" s="34"/>
      <c r="C130" s="28" t="s">
        <v>24</v>
      </c>
      <c r="D130" s="35"/>
      <c r="E130" s="35"/>
      <c r="F130" s="26" t="str">
        <f>E15</f>
        <v xml:space="preserve"> </v>
      </c>
      <c r="G130" s="35"/>
      <c r="H130" s="35"/>
      <c r="I130" s="117" t="s">
        <v>29</v>
      </c>
      <c r="J130" s="31" t="str">
        <f>E21</f>
        <v xml:space="preserve"> </v>
      </c>
      <c r="K130" s="35"/>
      <c r="L130" s="51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15" customHeight="1">
      <c r="A131" s="33"/>
      <c r="B131" s="34"/>
      <c r="C131" s="28" t="s">
        <v>27</v>
      </c>
      <c r="D131" s="35"/>
      <c r="E131" s="35"/>
      <c r="F131" s="26" t="str">
        <f>IF(E18="","",E18)</f>
        <v>Vyplň údaj</v>
      </c>
      <c r="G131" s="35"/>
      <c r="H131" s="35"/>
      <c r="I131" s="117" t="s">
        <v>31</v>
      </c>
      <c r="J131" s="31" t="str">
        <f>E24</f>
        <v xml:space="preserve"> </v>
      </c>
      <c r="K131" s="35"/>
      <c r="L131" s="51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5"/>
      <c r="D132" s="35"/>
      <c r="E132" s="35"/>
      <c r="F132" s="35"/>
      <c r="G132" s="35"/>
      <c r="H132" s="35"/>
      <c r="I132" s="115"/>
      <c r="J132" s="35"/>
      <c r="K132" s="35"/>
      <c r="L132" s="51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75"/>
      <c r="B133" s="176"/>
      <c r="C133" s="177" t="s">
        <v>125</v>
      </c>
      <c r="D133" s="178" t="s">
        <v>58</v>
      </c>
      <c r="E133" s="178" t="s">
        <v>54</v>
      </c>
      <c r="F133" s="178" t="s">
        <v>55</v>
      </c>
      <c r="G133" s="178" t="s">
        <v>126</v>
      </c>
      <c r="H133" s="178" t="s">
        <v>127</v>
      </c>
      <c r="I133" s="179" t="s">
        <v>128</v>
      </c>
      <c r="J133" s="178" t="s">
        <v>98</v>
      </c>
      <c r="K133" s="180" t="s">
        <v>129</v>
      </c>
      <c r="L133" s="181"/>
      <c r="M133" s="75" t="s">
        <v>1</v>
      </c>
      <c r="N133" s="76" t="s">
        <v>37</v>
      </c>
      <c r="O133" s="76" t="s">
        <v>130</v>
      </c>
      <c r="P133" s="76" t="s">
        <v>131</v>
      </c>
      <c r="Q133" s="76" t="s">
        <v>132</v>
      </c>
      <c r="R133" s="76" t="s">
        <v>133</v>
      </c>
      <c r="S133" s="76" t="s">
        <v>134</v>
      </c>
      <c r="T133" s="77" t="s">
        <v>135</v>
      </c>
      <c r="U133" s="175"/>
      <c r="V133" s="175"/>
      <c r="W133" s="175"/>
      <c r="X133" s="175"/>
      <c r="Y133" s="175"/>
      <c r="Z133" s="175"/>
      <c r="AA133" s="175"/>
      <c r="AB133" s="175"/>
      <c r="AC133" s="175"/>
      <c r="AD133" s="175"/>
      <c r="AE133" s="175"/>
    </row>
    <row r="134" spans="1:65" s="2" customFormat="1" ht="22.8" customHeight="1">
      <c r="A134" s="33"/>
      <c r="B134" s="34"/>
      <c r="C134" s="82" t="s">
        <v>136</v>
      </c>
      <c r="D134" s="35"/>
      <c r="E134" s="35"/>
      <c r="F134" s="35"/>
      <c r="G134" s="35"/>
      <c r="H134" s="35"/>
      <c r="I134" s="115"/>
      <c r="J134" s="182">
        <f>BK134</f>
        <v>0</v>
      </c>
      <c r="K134" s="35"/>
      <c r="L134" s="38"/>
      <c r="M134" s="78"/>
      <c r="N134" s="183"/>
      <c r="O134" s="79"/>
      <c r="P134" s="184">
        <f>P135+P204+P264</f>
        <v>0</v>
      </c>
      <c r="Q134" s="79"/>
      <c r="R134" s="184">
        <f>R135+R204+R264</f>
        <v>5.9946780300000002</v>
      </c>
      <c r="S134" s="79"/>
      <c r="T134" s="185">
        <f>T135+T204+T264</f>
        <v>9.2684056300000002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72</v>
      </c>
      <c r="AU134" s="16" t="s">
        <v>100</v>
      </c>
      <c r="BK134" s="186">
        <f>BK135+BK204+BK264</f>
        <v>0</v>
      </c>
    </row>
    <row r="135" spans="1:65" s="12" customFormat="1" ht="25.95" customHeight="1">
      <c r="B135" s="187"/>
      <c r="C135" s="188"/>
      <c r="D135" s="189" t="s">
        <v>72</v>
      </c>
      <c r="E135" s="190" t="s">
        <v>137</v>
      </c>
      <c r="F135" s="190" t="s">
        <v>138</v>
      </c>
      <c r="G135" s="188"/>
      <c r="H135" s="188"/>
      <c r="I135" s="191"/>
      <c r="J135" s="192">
        <f>BK135</f>
        <v>0</v>
      </c>
      <c r="K135" s="188"/>
      <c r="L135" s="193"/>
      <c r="M135" s="194"/>
      <c r="N135" s="195"/>
      <c r="O135" s="195"/>
      <c r="P135" s="196">
        <f>P136+P137+P172+P193+P201</f>
        <v>0</v>
      </c>
      <c r="Q135" s="195"/>
      <c r="R135" s="196">
        <f>R136+R137+R172+R193+R201</f>
        <v>5.45625538</v>
      </c>
      <c r="S135" s="195"/>
      <c r="T135" s="197">
        <f>T136+T137+T172+T193+T201</f>
        <v>8.8191900000000008</v>
      </c>
      <c r="AR135" s="198" t="s">
        <v>81</v>
      </c>
      <c r="AT135" s="199" t="s">
        <v>72</v>
      </c>
      <c r="AU135" s="199" t="s">
        <v>73</v>
      </c>
      <c r="AY135" s="198" t="s">
        <v>139</v>
      </c>
      <c r="BK135" s="200">
        <f>BK136+BK137+BK172+BK193+BK201</f>
        <v>0</v>
      </c>
    </row>
    <row r="136" spans="1:65" s="12" customFormat="1" ht="22.8" customHeight="1">
      <c r="B136" s="187"/>
      <c r="C136" s="188"/>
      <c r="D136" s="189" t="s">
        <v>72</v>
      </c>
      <c r="E136" s="201" t="s">
        <v>81</v>
      </c>
      <c r="F136" s="201" t="s">
        <v>140</v>
      </c>
      <c r="G136" s="188"/>
      <c r="H136" s="188"/>
      <c r="I136" s="191"/>
      <c r="J136" s="202">
        <f>BK136</f>
        <v>0</v>
      </c>
      <c r="K136" s="188"/>
      <c r="L136" s="193"/>
      <c r="M136" s="194"/>
      <c r="N136" s="195"/>
      <c r="O136" s="195"/>
      <c r="P136" s="196">
        <v>0</v>
      </c>
      <c r="Q136" s="195"/>
      <c r="R136" s="196">
        <v>0</v>
      </c>
      <c r="S136" s="195"/>
      <c r="T136" s="197">
        <v>0</v>
      </c>
      <c r="AR136" s="198" t="s">
        <v>81</v>
      </c>
      <c r="AT136" s="199" t="s">
        <v>72</v>
      </c>
      <c r="AU136" s="199" t="s">
        <v>81</v>
      </c>
      <c r="AY136" s="198" t="s">
        <v>139</v>
      </c>
      <c r="BK136" s="200">
        <v>0</v>
      </c>
    </row>
    <row r="137" spans="1:65" s="12" customFormat="1" ht="22.8" customHeight="1">
      <c r="B137" s="187"/>
      <c r="C137" s="188"/>
      <c r="D137" s="189" t="s">
        <v>72</v>
      </c>
      <c r="E137" s="201" t="s">
        <v>170</v>
      </c>
      <c r="F137" s="201" t="s">
        <v>382</v>
      </c>
      <c r="G137" s="188"/>
      <c r="H137" s="188"/>
      <c r="I137" s="191"/>
      <c r="J137" s="202">
        <f>BK137</f>
        <v>0</v>
      </c>
      <c r="K137" s="188"/>
      <c r="L137" s="193"/>
      <c r="M137" s="194"/>
      <c r="N137" s="195"/>
      <c r="O137" s="195"/>
      <c r="P137" s="196">
        <f>SUM(P138:P171)</f>
        <v>0</v>
      </c>
      <c r="Q137" s="195"/>
      <c r="R137" s="196">
        <f>SUM(R138:R171)</f>
        <v>5.45625538</v>
      </c>
      <c r="S137" s="195"/>
      <c r="T137" s="197">
        <f>SUM(T138:T171)</f>
        <v>0</v>
      </c>
      <c r="AR137" s="198" t="s">
        <v>81</v>
      </c>
      <c r="AT137" s="199" t="s">
        <v>72</v>
      </c>
      <c r="AU137" s="199" t="s">
        <v>81</v>
      </c>
      <c r="AY137" s="198" t="s">
        <v>139</v>
      </c>
      <c r="BK137" s="200">
        <f>SUM(BK138:BK171)</f>
        <v>0</v>
      </c>
    </row>
    <row r="138" spans="1:65" s="2" customFormat="1" ht="44.25" customHeight="1">
      <c r="A138" s="33"/>
      <c r="B138" s="34"/>
      <c r="C138" s="203" t="s">
        <v>81</v>
      </c>
      <c r="D138" s="203" t="s">
        <v>141</v>
      </c>
      <c r="E138" s="204" t="s">
        <v>840</v>
      </c>
      <c r="F138" s="205" t="s">
        <v>841</v>
      </c>
      <c r="G138" s="206" t="s">
        <v>144</v>
      </c>
      <c r="H138" s="207">
        <v>26.542999999999999</v>
      </c>
      <c r="I138" s="208"/>
      <c r="J138" s="209">
        <f>ROUND(I138*H138,2)</f>
        <v>0</v>
      </c>
      <c r="K138" s="205" t="s">
        <v>145</v>
      </c>
      <c r="L138" s="38"/>
      <c r="M138" s="210" t="s">
        <v>1</v>
      </c>
      <c r="N138" s="211" t="s">
        <v>40</v>
      </c>
      <c r="O138" s="71"/>
      <c r="P138" s="212">
        <f>O138*H138</f>
        <v>0</v>
      </c>
      <c r="Q138" s="212">
        <v>1.8380000000000001E-2</v>
      </c>
      <c r="R138" s="212">
        <f>Q138*H138</f>
        <v>0.48786034</v>
      </c>
      <c r="S138" s="212">
        <v>0</v>
      </c>
      <c r="T138" s="21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146</v>
      </c>
      <c r="AT138" s="214" t="s">
        <v>141</v>
      </c>
      <c r="AU138" s="214" t="s">
        <v>83</v>
      </c>
      <c r="AY138" s="16" t="s">
        <v>139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146</v>
      </c>
      <c r="BK138" s="215">
        <f>ROUND(I138*H138,2)</f>
        <v>0</v>
      </c>
      <c r="BL138" s="16" t="s">
        <v>146</v>
      </c>
      <c r="BM138" s="214" t="s">
        <v>842</v>
      </c>
    </row>
    <row r="139" spans="1:65" s="13" customFormat="1" ht="10.199999999999999">
      <c r="B139" s="216"/>
      <c r="C139" s="217"/>
      <c r="D139" s="218" t="s">
        <v>148</v>
      </c>
      <c r="E139" s="219" t="s">
        <v>1</v>
      </c>
      <c r="F139" s="220" t="s">
        <v>843</v>
      </c>
      <c r="G139" s="217"/>
      <c r="H139" s="221">
        <v>26.542999999999999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148</v>
      </c>
      <c r="AU139" s="227" t="s">
        <v>83</v>
      </c>
      <c r="AV139" s="13" t="s">
        <v>83</v>
      </c>
      <c r="AW139" s="13" t="s">
        <v>30</v>
      </c>
      <c r="AX139" s="13" t="s">
        <v>81</v>
      </c>
      <c r="AY139" s="227" t="s">
        <v>139</v>
      </c>
    </row>
    <row r="140" spans="1:65" s="2" customFormat="1" ht="33" customHeight="1">
      <c r="A140" s="33"/>
      <c r="B140" s="34"/>
      <c r="C140" s="203" t="s">
        <v>83</v>
      </c>
      <c r="D140" s="203" t="s">
        <v>141</v>
      </c>
      <c r="E140" s="204" t="s">
        <v>844</v>
      </c>
      <c r="F140" s="205" t="s">
        <v>845</v>
      </c>
      <c r="G140" s="206" t="s">
        <v>144</v>
      </c>
      <c r="H140" s="207">
        <v>17.774999999999999</v>
      </c>
      <c r="I140" s="208"/>
      <c r="J140" s="209">
        <f>ROUND(I140*H140,2)</f>
        <v>0</v>
      </c>
      <c r="K140" s="205" t="s">
        <v>145</v>
      </c>
      <c r="L140" s="38"/>
      <c r="M140" s="210" t="s">
        <v>1</v>
      </c>
      <c r="N140" s="211" t="s">
        <v>40</v>
      </c>
      <c r="O140" s="71"/>
      <c r="P140" s="212">
        <f>O140*H140</f>
        <v>0</v>
      </c>
      <c r="Q140" s="212">
        <v>1.8380000000000001E-2</v>
      </c>
      <c r="R140" s="212">
        <f>Q140*H140</f>
        <v>0.32670450000000001</v>
      </c>
      <c r="S140" s="212">
        <v>0</v>
      </c>
      <c r="T140" s="21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146</v>
      </c>
      <c r="AT140" s="214" t="s">
        <v>141</v>
      </c>
      <c r="AU140" s="214" t="s">
        <v>83</v>
      </c>
      <c r="AY140" s="16" t="s">
        <v>139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146</v>
      </c>
      <c r="BK140" s="215">
        <f>ROUND(I140*H140,2)</f>
        <v>0</v>
      </c>
      <c r="BL140" s="16" t="s">
        <v>146</v>
      </c>
      <c r="BM140" s="214" t="s">
        <v>846</v>
      </c>
    </row>
    <row r="141" spans="1:65" s="13" customFormat="1" ht="10.199999999999999">
      <c r="B141" s="216"/>
      <c r="C141" s="217"/>
      <c r="D141" s="218" t="s">
        <v>148</v>
      </c>
      <c r="E141" s="219" t="s">
        <v>1</v>
      </c>
      <c r="F141" s="220" t="s">
        <v>847</v>
      </c>
      <c r="G141" s="217"/>
      <c r="H141" s="221">
        <v>17.774999999999999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148</v>
      </c>
      <c r="AU141" s="227" t="s">
        <v>83</v>
      </c>
      <c r="AV141" s="13" t="s">
        <v>83</v>
      </c>
      <c r="AW141" s="13" t="s">
        <v>30</v>
      </c>
      <c r="AX141" s="13" t="s">
        <v>81</v>
      </c>
      <c r="AY141" s="227" t="s">
        <v>139</v>
      </c>
    </row>
    <row r="142" spans="1:65" s="2" customFormat="1" ht="33" customHeight="1">
      <c r="A142" s="33"/>
      <c r="B142" s="34"/>
      <c r="C142" s="203" t="s">
        <v>154</v>
      </c>
      <c r="D142" s="203" t="s">
        <v>141</v>
      </c>
      <c r="E142" s="204" t="s">
        <v>848</v>
      </c>
      <c r="F142" s="205" t="s">
        <v>849</v>
      </c>
      <c r="G142" s="206" t="s">
        <v>144</v>
      </c>
      <c r="H142" s="207">
        <v>17.774999999999999</v>
      </c>
      <c r="I142" s="208"/>
      <c r="J142" s="209">
        <f>ROUND(I142*H142,2)</f>
        <v>0</v>
      </c>
      <c r="K142" s="205" t="s">
        <v>145</v>
      </c>
      <c r="L142" s="38"/>
      <c r="M142" s="210" t="s">
        <v>1</v>
      </c>
      <c r="N142" s="211" t="s">
        <v>40</v>
      </c>
      <c r="O142" s="71"/>
      <c r="P142" s="212">
        <f>O142*H142</f>
        <v>0</v>
      </c>
      <c r="Q142" s="212">
        <v>7.9000000000000008E-3</v>
      </c>
      <c r="R142" s="212">
        <f>Q142*H142</f>
        <v>0.14042250000000001</v>
      </c>
      <c r="S142" s="212">
        <v>0</v>
      </c>
      <c r="T142" s="213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146</v>
      </c>
      <c r="AT142" s="214" t="s">
        <v>141</v>
      </c>
      <c r="AU142" s="214" t="s">
        <v>83</v>
      </c>
      <c r="AY142" s="16" t="s">
        <v>139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146</v>
      </c>
      <c r="BK142" s="215">
        <f>ROUND(I142*H142,2)</f>
        <v>0</v>
      </c>
      <c r="BL142" s="16" t="s">
        <v>146</v>
      </c>
      <c r="BM142" s="214" t="s">
        <v>850</v>
      </c>
    </row>
    <row r="143" spans="1:65" s="13" customFormat="1" ht="10.199999999999999">
      <c r="B143" s="216"/>
      <c r="C143" s="217"/>
      <c r="D143" s="218" t="s">
        <v>148</v>
      </c>
      <c r="E143" s="219" t="s">
        <v>1</v>
      </c>
      <c r="F143" s="220" t="s">
        <v>851</v>
      </c>
      <c r="G143" s="217"/>
      <c r="H143" s="221">
        <v>17.774999999999999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148</v>
      </c>
      <c r="AU143" s="227" t="s">
        <v>83</v>
      </c>
      <c r="AV143" s="13" t="s">
        <v>83</v>
      </c>
      <c r="AW143" s="13" t="s">
        <v>30</v>
      </c>
      <c r="AX143" s="13" t="s">
        <v>81</v>
      </c>
      <c r="AY143" s="227" t="s">
        <v>139</v>
      </c>
    </row>
    <row r="144" spans="1:65" s="2" customFormat="1" ht="33" customHeight="1">
      <c r="A144" s="33"/>
      <c r="B144" s="34"/>
      <c r="C144" s="203" t="s">
        <v>146</v>
      </c>
      <c r="D144" s="203" t="s">
        <v>141</v>
      </c>
      <c r="E144" s="204" t="s">
        <v>852</v>
      </c>
      <c r="F144" s="205" t="s">
        <v>853</v>
      </c>
      <c r="G144" s="206" t="s">
        <v>144</v>
      </c>
      <c r="H144" s="207">
        <v>6.2350000000000003</v>
      </c>
      <c r="I144" s="208"/>
      <c r="J144" s="209">
        <f>ROUND(I144*H144,2)</f>
        <v>0</v>
      </c>
      <c r="K144" s="205" t="s">
        <v>145</v>
      </c>
      <c r="L144" s="38"/>
      <c r="M144" s="210" t="s">
        <v>1</v>
      </c>
      <c r="N144" s="211" t="s">
        <v>40</v>
      </c>
      <c r="O144" s="71"/>
      <c r="P144" s="212">
        <f>O144*H144</f>
        <v>0</v>
      </c>
      <c r="Q144" s="212">
        <v>1.146E-2</v>
      </c>
      <c r="R144" s="212">
        <f>Q144*H144</f>
        <v>7.1453100000000005E-2</v>
      </c>
      <c r="S144" s="212">
        <v>0</v>
      </c>
      <c r="T144" s="21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146</v>
      </c>
      <c r="AT144" s="214" t="s">
        <v>141</v>
      </c>
      <c r="AU144" s="214" t="s">
        <v>83</v>
      </c>
      <c r="AY144" s="16" t="s">
        <v>139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146</v>
      </c>
      <c r="BK144" s="215">
        <f>ROUND(I144*H144,2)</f>
        <v>0</v>
      </c>
      <c r="BL144" s="16" t="s">
        <v>146</v>
      </c>
      <c r="BM144" s="214" t="s">
        <v>854</v>
      </c>
    </row>
    <row r="145" spans="1:65" s="13" customFormat="1" ht="10.199999999999999">
      <c r="B145" s="216"/>
      <c r="C145" s="217"/>
      <c r="D145" s="218" t="s">
        <v>148</v>
      </c>
      <c r="E145" s="219" t="s">
        <v>1</v>
      </c>
      <c r="F145" s="220" t="s">
        <v>855</v>
      </c>
      <c r="G145" s="217"/>
      <c r="H145" s="221">
        <v>6.2350000000000003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148</v>
      </c>
      <c r="AU145" s="227" t="s">
        <v>83</v>
      </c>
      <c r="AV145" s="13" t="s">
        <v>83</v>
      </c>
      <c r="AW145" s="13" t="s">
        <v>30</v>
      </c>
      <c r="AX145" s="13" t="s">
        <v>81</v>
      </c>
      <c r="AY145" s="227" t="s">
        <v>139</v>
      </c>
    </row>
    <row r="146" spans="1:65" s="2" customFormat="1" ht="33" customHeight="1">
      <c r="A146" s="33"/>
      <c r="B146" s="34"/>
      <c r="C146" s="203" t="s">
        <v>164</v>
      </c>
      <c r="D146" s="203" t="s">
        <v>141</v>
      </c>
      <c r="E146" s="204" t="s">
        <v>856</v>
      </c>
      <c r="F146" s="205" t="s">
        <v>857</v>
      </c>
      <c r="G146" s="206" t="s">
        <v>144</v>
      </c>
      <c r="H146" s="207">
        <v>6.2350000000000003</v>
      </c>
      <c r="I146" s="208"/>
      <c r="J146" s="209">
        <f>ROUND(I146*H146,2)</f>
        <v>0</v>
      </c>
      <c r="K146" s="205" t="s">
        <v>145</v>
      </c>
      <c r="L146" s="38"/>
      <c r="M146" s="210" t="s">
        <v>1</v>
      </c>
      <c r="N146" s="211" t="s">
        <v>40</v>
      </c>
      <c r="O146" s="71"/>
      <c r="P146" s="212">
        <f>O146*H146</f>
        <v>0</v>
      </c>
      <c r="Q146" s="212">
        <v>2.6800000000000001E-3</v>
      </c>
      <c r="R146" s="212">
        <f>Q146*H146</f>
        <v>1.67098E-2</v>
      </c>
      <c r="S146" s="212">
        <v>0</v>
      </c>
      <c r="T146" s="21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146</v>
      </c>
      <c r="AT146" s="214" t="s">
        <v>141</v>
      </c>
      <c r="AU146" s="214" t="s">
        <v>83</v>
      </c>
      <c r="AY146" s="16" t="s">
        <v>139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146</v>
      </c>
      <c r="BK146" s="215">
        <f>ROUND(I146*H146,2)</f>
        <v>0</v>
      </c>
      <c r="BL146" s="16" t="s">
        <v>146</v>
      </c>
      <c r="BM146" s="214" t="s">
        <v>858</v>
      </c>
    </row>
    <row r="147" spans="1:65" s="13" customFormat="1" ht="10.199999999999999">
      <c r="B147" s="216"/>
      <c r="C147" s="217"/>
      <c r="D147" s="218" t="s">
        <v>148</v>
      </c>
      <c r="E147" s="219" t="s">
        <v>1</v>
      </c>
      <c r="F147" s="220" t="s">
        <v>859</v>
      </c>
      <c r="G147" s="217"/>
      <c r="H147" s="221">
        <v>6.2350000000000003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148</v>
      </c>
      <c r="AU147" s="227" t="s">
        <v>83</v>
      </c>
      <c r="AV147" s="13" t="s">
        <v>83</v>
      </c>
      <c r="AW147" s="13" t="s">
        <v>30</v>
      </c>
      <c r="AX147" s="13" t="s">
        <v>81</v>
      </c>
      <c r="AY147" s="227" t="s">
        <v>139</v>
      </c>
    </row>
    <row r="148" spans="1:65" s="2" customFormat="1" ht="21.75" customHeight="1">
      <c r="A148" s="33"/>
      <c r="B148" s="34"/>
      <c r="C148" s="203" t="s">
        <v>170</v>
      </c>
      <c r="D148" s="203" t="s">
        <v>141</v>
      </c>
      <c r="E148" s="204" t="s">
        <v>389</v>
      </c>
      <c r="F148" s="205" t="s">
        <v>860</v>
      </c>
      <c r="G148" s="206" t="s">
        <v>144</v>
      </c>
      <c r="H148" s="207">
        <v>125.03</v>
      </c>
      <c r="I148" s="208"/>
      <c r="J148" s="209">
        <f>ROUND(I148*H148,2)</f>
        <v>0</v>
      </c>
      <c r="K148" s="205" t="s">
        <v>145</v>
      </c>
      <c r="L148" s="38"/>
      <c r="M148" s="210" t="s">
        <v>1</v>
      </c>
      <c r="N148" s="211" t="s">
        <v>40</v>
      </c>
      <c r="O148" s="71"/>
      <c r="P148" s="212">
        <f>O148*H148</f>
        <v>0</v>
      </c>
      <c r="Q148" s="212">
        <v>4.3800000000000002E-3</v>
      </c>
      <c r="R148" s="212">
        <f>Q148*H148</f>
        <v>0.54763139999999999</v>
      </c>
      <c r="S148" s="212">
        <v>0</v>
      </c>
      <c r="T148" s="21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146</v>
      </c>
      <c r="AT148" s="214" t="s">
        <v>141</v>
      </c>
      <c r="AU148" s="214" t="s">
        <v>83</v>
      </c>
      <c r="AY148" s="16" t="s">
        <v>139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146</v>
      </c>
      <c r="BK148" s="215">
        <f>ROUND(I148*H148,2)</f>
        <v>0</v>
      </c>
      <c r="BL148" s="16" t="s">
        <v>146</v>
      </c>
      <c r="BM148" s="214" t="s">
        <v>861</v>
      </c>
    </row>
    <row r="149" spans="1:65" s="13" customFormat="1" ht="10.199999999999999">
      <c r="B149" s="216"/>
      <c r="C149" s="217"/>
      <c r="D149" s="218" t="s">
        <v>148</v>
      </c>
      <c r="E149" s="219" t="s">
        <v>1</v>
      </c>
      <c r="F149" s="220" t="s">
        <v>862</v>
      </c>
      <c r="G149" s="217"/>
      <c r="H149" s="221">
        <v>125.03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148</v>
      </c>
      <c r="AU149" s="227" t="s">
        <v>83</v>
      </c>
      <c r="AV149" s="13" t="s">
        <v>83</v>
      </c>
      <c r="AW149" s="13" t="s">
        <v>30</v>
      </c>
      <c r="AX149" s="13" t="s">
        <v>81</v>
      </c>
      <c r="AY149" s="227" t="s">
        <v>139</v>
      </c>
    </row>
    <row r="150" spans="1:65" s="2" customFormat="1" ht="33" customHeight="1">
      <c r="A150" s="33"/>
      <c r="B150" s="34"/>
      <c r="C150" s="203" t="s">
        <v>175</v>
      </c>
      <c r="D150" s="203" t="s">
        <v>141</v>
      </c>
      <c r="E150" s="204" t="s">
        <v>404</v>
      </c>
      <c r="F150" s="205" t="s">
        <v>863</v>
      </c>
      <c r="G150" s="206" t="s">
        <v>157</v>
      </c>
      <c r="H150" s="207">
        <v>123.32</v>
      </c>
      <c r="I150" s="208"/>
      <c r="J150" s="209">
        <f>ROUND(I150*H150,2)</f>
        <v>0</v>
      </c>
      <c r="K150" s="205" t="s">
        <v>145</v>
      </c>
      <c r="L150" s="38"/>
      <c r="M150" s="210" t="s">
        <v>1</v>
      </c>
      <c r="N150" s="211" t="s">
        <v>40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146</v>
      </c>
      <c r="AT150" s="214" t="s">
        <v>141</v>
      </c>
      <c r="AU150" s="214" t="s">
        <v>83</v>
      </c>
      <c r="AY150" s="16" t="s">
        <v>139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146</v>
      </c>
      <c r="BK150" s="215">
        <f>ROUND(I150*H150,2)</f>
        <v>0</v>
      </c>
      <c r="BL150" s="16" t="s">
        <v>146</v>
      </c>
      <c r="BM150" s="214" t="s">
        <v>864</v>
      </c>
    </row>
    <row r="151" spans="1:65" s="2" customFormat="1" ht="21.75" customHeight="1">
      <c r="A151" s="33"/>
      <c r="B151" s="34"/>
      <c r="C151" s="228" t="s">
        <v>180</v>
      </c>
      <c r="D151" s="228" t="s">
        <v>243</v>
      </c>
      <c r="E151" s="229" t="s">
        <v>436</v>
      </c>
      <c r="F151" s="230" t="s">
        <v>437</v>
      </c>
      <c r="G151" s="231" t="s">
        <v>157</v>
      </c>
      <c r="H151" s="232">
        <v>135.96</v>
      </c>
      <c r="I151" s="233"/>
      <c r="J151" s="234">
        <f>ROUND(I151*H151,2)</f>
        <v>0</v>
      </c>
      <c r="K151" s="230" t="s">
        <v>145</v>
      </c>
      <c r="L151" s="235"/>
      <c r="M151" s="236" t="s">
        <v>1</v>
      </c>
      <c r="N151" s="237" t="s">
        <v>40</v>
      </c>
      <c r="O151" s="71"/>
      <c r="P151" s="212">
        <f>O151*H151</f>
        <v>0</v>
      </c>
      <c r="Q151" s="212">
        <v>1E-4</v>
      </c>
      <c r="R151" s="212">
        <f>Q151*H151</f>
        <v>1.3596000000000002E-2</v>
      </c>
      <c r="S151" s="212">
        <v>0</v>
      </c>
      <c r="T151" s="213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4" t="s">
        <v>180</v>
      </c>
      <c r="AT151" s="214" t="s">
        <v>243</v>
      </c>
      <c r="AU151" s="214" t="s">
        <v>83</v>
      </c>
      <c r="AY151" s="16" t="s">
        <v>139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146</v>
      </c>
      <c r="BK151" s="215">
        <f>ROUND(I151*H151,2)</f>
        <v>0</v>
      </c>
      <c r="BL151" s="16" t="s">
        <v>146</v>
      </c>
      <c r="BM151" s="214" t="s">
        <v>865</v>
      </c>
    </row>
    <row r="152" spans="1:65" s="13" customFormat="1" ht="10.199999999999999">
      <c r="B152" s="216"/>
      <c r="C152" s="217"/>
      <c r="D152" s="218" t="s">
        <v>148</v>
      </c>
      <c r="E152" s="219" t="s">
        <v>1</v>
      </c>
      <c r="F152" s="220" t="s">
        <v>866</v>
      </c>
      <c r="G152" s="217"/>
      <c r="H152" s="221">
        <v>129.48599999999999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148</v>
      </c>
      <c r="AU152" s="227" t="s">
        <v>83</v>
      </c>
      <c r="AV152" s="13" t="s">
        <v>83</v>
      </c>
      <c r="AW152" s="13" t="s">
        <v>30</v>
      </c>
      <c r="AX152" s="13" t="s">
        <v>73</v>
      </c>
      <c r="AY152" s="227" t="s">
        <v>139</v>
      </c>
    </row>
    <row r="153" spans="1:65" s="13" customFormat="1" ht="10.199999999999999">
      <c r="B153" s="216"/>
      <c r="C153" s="217"/>
      <c r="D153" s="218" t="s">
        <v>148</v>
      </c>
      <c r="E153" s="219" t="s">
        <v>1</v>
      </c>
      <c r="F153" s="220" t="s">
        <v>867</v>
      </c>
      <c r="G153" s="217"/>
      <c r="H153" s="221">
        <v>135.96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148</v>
      </c>
      <c r="AU153" s="227" t="s">
        <v>83</v>
      </c>
      <c r="AV153" s="13" t="s">
        <v>83</v>
      </c>
      <c r="AW153" s="13" t="s">
        <v>30</v>
      </c>
      <c r="AX153" s="13" t="s">
        <v>81</v>
      </c>
      <c r="AY153" s="227" t="s">
        <v>139</v>
      </c>
    </row>
    <row r="154" spans="1:65" s="2" customFormat="1" ht="44.25" customHeight="1">
      <c r="A154" s="33"/>
      <c r="B154" s="34"/>
      <c r="C154" s="203" t="s">
        <v>185</v>
      </c>
      <c r="D154" s="203" t="s">
        <v>141</v>
      </c>
      <c r="E154" s="204" t="s">
        <v>410</v>
      </c>
      <c r="F154" s="205" t="s">
        <v>868</v>
      </c>
      <c r="G154" s="206" t="s">
        <v>157</v>
      </c>
      <c r="H154" s="207">
        <v>19</v>
      </c>
      <c r="I154" s="208"/>
      <c r="J154" s="209">
        <f>ROUND(I154*H154,2)</f>
        <v>0</v>
      </c>
      <c r="K154" s="205" t="s">
        <v>145</v>
      </c>
      <c r="L154" s="38"/>
      <c r="M154" s="210" t="s">
        <v>1</v>
      </c>
      <c r="N154" s="211" t="s">
        <v>40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146</v>
      </c>
      <c r="AT154" s="214" t="s">
        <v>141</v>
      </c>
      <c r="AU154" s="214" t="s">
        <v>83</v>
      </c>
      <c r="AY154" s="16" t="s">
        <v>139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146</v>
      </c>
      <c r="BK154" s="215">
        <f>ROUND(I154*H154,2)</f>
        <v>0</v>
      </c>
      <c r="BL154" s="16" t="s">
        <v>146</v>
      </c>
      <c r="BM154" s="214" t="s">
        <v>869</v>
      </c>
    </row>
    <row r="155" spans="1:65" s="13" customFormat="1" ht="10.199999999999999">
      <c r="B155" s="216"/>
      <c r="C155" s="217"/>
      <c r="D155" s="218" t="s">
        <v>148</v>
      </c>
      <c r="E155" s="219" t="s">
        <v>1</v>
      </c>
      <c r="F155" s="220" t="s">
        <v>870</v>
      </c>
      <c r="G155" s="217"/>
      <c r="H155" s="221">
        <v>19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148</v>
      </c>
      <c r="AU155" s="227" t="s">
        <v>83</v>
      </c>
      <c r="AV155" s="13" t="s">
        <v>83</v>
      </c>
      <c r="AW155" s="13" t="s">
        <v>30</v>
      </c>
      <c r="AX155" s="13" t="s">
        <v>81</v>
      </c>
      <c r="AY155" s="227" t="s">
        <v>139</v>
      </c>
    </row>
    <row r="156" spans="1:65" s="2" customFormat="1" ht="21.75" customHeight="1">
      <c r="A156" s="33"/>
      <c r="B156" s="34"/>
      <c r="C156" s="228" t="s">
        <v>190</v>
      </c>
      <c r="D156" s="228" t="s">
        <v>243</v>
      </c>
      <c r="E156" s="229" t="s">
        <v>871</v>
      </c>
      <c r="F156" s="230" t="s">
        <v>872</v>
      </c>
      <c r="G156" s="231" t="s">
        <v>157</v>
      </c>
      <c r="H156" s="232">
        <v>19.95</v>
      </c>
      <c r="I156" s="233"/>
      <c r="J156" s="234">
        <f>ROUND(I156*H156,2)</f>
        <v>0</v>
      </c>
      <c r="K156" s="230" t="s">
        <v>145</v>
      </c>
      <c r="L156" s="235"/>
      <c r="M156" s="236" t="s">
        <v>1</v>
      </c>
      <c r="N156" s="237" t="s">
        <v>40</v>
      </c>
      <c r="O156" s="71"/>
      <c r="P156" s="212">
        <f>O156*H156</f>
        <v>0</v>
      </c>
      <c r="Q156" s="212">
        <v>4.0000000000000003E-5</v>
      </c>
      <c r="R156" s="212">
        <f>Q156*H156</f>
        <v>7.9799999999999999E-4</v>
      </c>
      <c r="S156" s="212">
        <v>0</v>
      </c>
      <c r="T156" s="21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180</v>
      </c>
      <c r="AT156" s="214" t="s">
        <v>243</v>
      </c>
      <c r="AU156" s="214" t="s">
        <v>83</v>
      </c>
      <c r="AY156" s="16" t="s">
        <v>139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146</v>
      </c>
      <c r="BK156" s="215">
        <f>ROUND(I156*H156,2)</f>
        <v>0</v>
      </c>
      <c r="BL156" s="16" t="s">
        <v>146</v>
      </c>
      <c r="BM156" s="214" t="s">
        <v>873</v>
      </c>
    </row>
    <row r="157" spans="1:65" s="13" customFormat="1" ht="10.199999999999999">
      <c r="B157" s="216"/>
      <c r="C157" s="217"/>
      <c r="D157" s="218" t="s">
        <v>148</v>
      </c>
      <c r="E157" s="219" t="s">
        <v>1</v>
      </c>
      <c r="F157" s="220" t="s">
        <v>874</v>
      </c>
      <c r="G157" s="217"/>
      <c r="H157" s="221">
        <v>19.95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148</v>
      </c>
      <c r="AU157" s="227" t="s">
        <v>83</v>
      </c>
      <c r="AV157" s="13" t="s">
        <v>83</v>
      </c>
      <c r="AW157" s="13" t="s">
        <v>30</v>
      </c>
      <c r="AX157" s="13" t="s">
        <v>81</v>
      </c>
      <c r="AY157" s="227" t="s">
        <v>139</v>
      </c>
    </row>
    <row r="158" spans="1:65" s="2" customFormat="1" ht="33" customHeight="1">
      <c r="A158" s="33"/>
      <c r="B158" s="34"/>
      <c r="C158" s="203" t="s">
        <v>195</v>
      </c>
      <c r="D158" s="203" t="s">
        <v>141</v>
      </c>
      <c r="E158" s="204" t="s">
        <v>875</v>
      </c>
      <c r="F158" s="205" t="s">
        <v>876</v>
      </c>
      <c r="G158" s="206" t="s">
        <v>144</v>
      </c>
      <c r="H158" s="207">
        <v>12.3</v>
      </c>
      <c r="I158" s="208"/>
      <c r="J158" s="209">
        <f>ROUND(I158*H158,2)</f>
        <v>0</v>
      </c>
      <c r="K158" s="205" t="s">
        <v>145</v>
      </c>
      <c r="L158" s="38"/>
      <c r="M158" s="210" t="s">
        <v>1</v>
      </c>
      <c r="N158" s="211" t="s">
        <v>40</v>
      </c>
      <c r="O158" s="71"/>
      <c r="P158" s="212">
        <f>O158*H158</f>
        <v>0</v>
      </c>
      <c r="Q158" s="212">
        <v>2.3630000000000002E-2</v>
      </c>
      <c r="R158" s="212">
        <f>Q158*H158</f>
        <v>0.29064900000000005</v>
      </c>
      <c r="S158" s="212">
        <v>0</v>
      </c>
      <c r="T158" s="21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146</v>
      </c>
      <c r="AT158" s="214" t="s">
        <v>141</v>
      </c>
      <c r="AU158" s="214" t="s">
        <v>83</v>
      </c>
      <c r="AY158" s="16" t="s">
        <v>139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146</v>
      </c>
      <c r="BK158" s="215">
        <f>ROUND(I158*H158,2)</f>
        <v>0</v>
      </c>
      <c r="BL158" s="16" t="s">
        <v>146</v>
      </c>
      <c r="BM158" s="214" t="s">
        <v>877</v>
      </c>
    </row>
    <row r="159" spans="1:65" s="13" customFormat="1" ht="10.199999999999999">
      <c r="B159" s="216"/>
      <c r="C159" s="217"/>
      <c r="D159" s="218" t="s">
        <v>148</v>
      </c>
      <c r="E159" s="219" t="s">
        <v>1</v>
      </c>
      <c r="F159" s="220" t="s">
        <v>878</v>
      </c>
      <c r="G159" s="217"/>
      <c r="H159" s="221">
        <v>12.3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148</v>
      </c>
      <c r="AU159" s="227" t="s">
        <v>83</v>
      </c>
      <c r="AV159" s="13" t="s">
        <v>83</v>
      </c>
      <c r="AW159" s="13" t="s">
        <v>30</v>
      </c>
      <c r="AX159" s="13" t="s">
        <v>81</v>
      </c>
      <c r="AY159" s="227" t="s">
        <v>139</v>
      </c>
    </row>
    <row r="160" spans="1:65" s="2" customFormat="1" ht="33" customHeight="1">
      <c r="A160" s="33"/>
      <c r="B160" s="34"/>
      <c r="C160" s="203" t="s">
        <v>200</v>
      </c>
      <c r="D160" s="203" t="s">
        <v>141</v>
      </c>
      <c r="E160" s="204" t="s">
        <v>420</v>
      </c>
      <c r="F160" s="205" t="s">
        <v>421</v>
      </c>
      <c r="G160" s="206" t="s">
        <v>144</v>
      </c>
      <c r="H160" s="207">
        <v>117.83</v>
      </c>
      <c r="I160" s="208"/>
      <c r="J160" s="209">
        <f>ROUND(I160*H160,2)</f>
        <v>0</v>
      </c>
      <c r="K160" s="205" t="s">
        <v>145</v>
      </c>
      <c r="L160" s="38"/>
      <c r="M160" s="210" t="s">
        <v>1</v>
      </c>
      <c r="N160" s="211" t="s">
        <v>40</v>
      </c>
      <c r="O160" s="71"/>
      <c r="P160" s="212">
        <f>O160*H160</f>
        <v>0</v>
      </c>
      <c r="Q160" s="212">
        <v>1.146E-2</v>
      </c>
      <c r="R160" s="212">
        <f>Q160*H160</f>
        <v>1.3503318</v>
      </c>
      <c r="S160" s="212">
        <v>0</v>
      </c>
      <c r="T160" s="21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146</v>
      </c>
      <c r="AT160" s="214" t="s">
        <v>141</v>
      </c>
      <c r="AU160" s="214" t="s">
        <v>83</v>
      </c>
      <c r="AY160" s="16" t="s">
        <v>139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146</v>
      </c>
      <c r="BK160" s="215">
        <f>ROUND(I160*H160,2)</f>
        <v>0</v>
      </c>
      <c r="BL160" s="16" t="s">
        <v>146</v>
      </c>
      <c r="BM160" s="214" t="s">
        <v>879</v>
      </c>
    </row>
    <row r="161" spans="1:65" s="13" customFormat="1" ht="20.399999999999999">
      <c r="B161" s="216"/>
      <c r="C161" s="217"/>
      <c r="D161" s="218" t="s">
        <v>148</v>
      </c>
      <c r="E161" s="219" t="s">
        <v>1</v>
      </c>
      <c r="F161" s="220" t="s">
        <v>880</v>
      </c>
      <c r="G161" s="217"/>
      <c r="H161" s="221">
        <v>117.83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148</v>
      </c>
      <c r="AU161" s="227" t="s">
        <v>83</v>
      </c>
      <c r="AV161" s="13" t="s">
        <v>83</v>
      </c>
      <c r="AW161" s="13" t="s">
        <v>30</v>
      </c>
      <c r="AX161" s="13" t="s">
        <v>81</v>
      </c>
      <c r="AY161" s="227" t="s">
        <v>139</v>
      </c>
    </row>
    <row r="162" spans="1:65" s="2" customFormat="1" ht="33" customHeight="1">
      <c r="A162" s="33"/>
      <c r="B162" s="34"/>
      <c r="C162" s="203" t="s">
        <v>205</v>
      </c>
      <c r="D162" s="203" t="s">
        <v>141</v>
      </c>
      <c r="E162" s="204" t="s">
        <v>881</v>
      </c>
      <c r="F162" s="205" t="s">
        <v>882</v>
      </c>
      <c r="G162" s="206" t="s">
        <v>144</v>
      </c>
      <c r="H162" s="207">
        <v>125.03</v>
      </c>
      <c r="I162" s="208"/>
      <c r="J162" s="209">
        <f>ROUND(I162*H162,2)</f>
        <v>0</v>
      </c>
      <c r="K162" s="205" t="s">
        <v>145</v>
      </c>
      <c r="L162" s="38"/>
      <c r="M162" s="210" t="s">
        <v>1</v>
      </c>
      <c r="N162" s="211" t="s">
        <v>40</v>
      </c>
      <c r="O162" s="71"/>
      <c r="P162" s="212">
        <f>O162*H162</f>
        <v>0</v>
      </c>
      <c r="Q162" s="212">
        <v>2.6800000000000001E-3</v>
      </c>
      <c r="R162" s="212">
        <f>Q162*H162</f>
        <v>0.3350804</v>
      </c>
      <c r="S162" s="212">
        <v>0</v>
      </c>
      <c r="T162" s="21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146</v>
      </c>
      <c r="AT162" s="214" t="s">
        <v>141</v>
      </c>
      <c r="AU162" s="214" t="s">
        <v>83</v>
      </c>
      <c r="AY162" s="16" t="s">
        <v>139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146</v>
      </c>
      <c r="BK162" s="215">
        <f>ROUND(I162*H162,2)</f>
        <v>0</v>
      </c>
      <c r="BL162" s="16" t="s">
        <v>146</v>
      </c>
      <c r="BM162" s="214" t="s">
        <v>883</v>
      </c>
    </row>
    <row r="163" spans="1:65" s="13" customFormat="1" ht="10.199999999999999">
      <c r="B163" s="216"/>
      <c r="C163" s="217"/>
      <c r="D163" s="218" t="s">
        <v>148</v>
      </c>
      <c r="E163" s="219" t="s">
        <v>1</v>
      </c>
      <c r="F163" s="220" t="s">
        <v>862</v>
      </c>
      <c r="G163" s="217"/>
      <c r="H163" s="221">
        <v>125.03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148</v>
      </c>
      <c r="AU163" s="227" t="s">
        <v>83</v>
      </c>
      <c r="AV163" s="13" t="s">
        <v>83</v>
      </c>
      <c r="AW163" s="13" t="s">
        <v>30</v>
      </c>
      <c r="AX163" s="13" t="s">
        <v>81</v>
      </c>
      <c r="AY163" s="227" t="s">
        <v>139</v>
      </c>
    </row>
    <row r="164" spans="1:65" s="2" customFormat="1" ht="33" customHeight="1">
      <c r="A164" s="33"/>
      <c r="B164" s="34"/>
      <c r="C164" s="203" t="s">
        <v>209</v>
      </c>
      <c r="D164" s="203" t="s">
        <v>141</v>
      </c>
      <c r="E164" s="204" t="s">
        <v>446</v>
      </c>
      <c r="F164" s="205" t="s">
        <v>447</v>
      </c>
      <c r="G164" s="206" t="s">
        <v>144</v>
      </c>
      <c r="H164" s="207">
        <v>65.400000000000006</v>
      </c>
      <c r="I164" s="208"/>
      <c r="J164" s="209">
        <f>ROUND(I164*H164,2)</f>
        <v>0</v>
      </c>
      <c r="K164" s="205" t="s">
        <v>145</v>
      </c>
      <c r="L164" s="38"/>
      <c r="M164" s="210" t="s">
        <v>1</v>
      </c>
      <c r="N164" s="211" t="s">
        <v>40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146</v>
      </c>
      <c r="AT164" s="214" t="s">
        <v>141</v>
      </c>
      <c r="AU164" s="214" t="s">
        <v>83</v>
      </c>
      <c r="AY164" s="16" t="s">
        <v>139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146</v>
      </c>
      <c r="BK164" s="215">
        <f>ROUND(I164*H164,2)</f>
        <v>0</v>
      </c>
      <c r="BL164" s="16" t="s">
        <v>146</v>
      </c>
      <c r="BM164" s="214" t="s">
        <v>884</v>
      </c>
    </row>
    <row r="165" spans="1:65" s="13" customFormat="1" ht="10.199999999999999">
      <c r="B165" s="216"/>
      <c r="C165" s="217"/>
      <c r="D165" s="218" t="s">
        <v>148</v>
      </c>
      <c r="E165" s="219" t="s">
        <v>1</v>
      </c>
      <c r="F165" s="220" t="s">
        <v>885</v>
      </c>
      <c r="G165" s="217"/>
      <c r="H165" s="221">
        <v>65.400000000000006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148</v>
      </c>
      <c r="AU165" s="227" t="s">
        <v>83</v>
      </c>
      <c r="AV165" s="13" t="s">
        <v>83</v>
      </c>
      <c r="AW165" s="13" t="s">
        <v>30</v>
      </c>
      <c r="AX165" s="13" t="s">
        <v>81</v>
      </c>
      <c r="AY165" s="227" t="s">
        <v>139</v>
      </c>
    </row>
    <row r="166" spans="1:65" s="2" customFormat="1" ht="33" customHeight="1">
      <c r="A166" s="33"/>
      <c r="B166" s="34"/>
      <c r="C166" s="203" t="s">
        <v>8</v>
      </c>
      <c r="D166" s="203" t="s">
        <v>141</v>
      </c>
      <c r="E166" s="204" t="s">
        <v>451</v>
      </c>
      <c r="F166" s="205" t="s">
        <v>452</v>
      </c>
      <c r="G166" s="206" t="s">
        <v>144</v>
      </c>
      <c r="H166" s="207">
        <v>18.721</v>
      </c>
      <c r="I166" s="208"/>
      <c r="J166" s="209">
        <f>ROUND(I166*H166,2)</f>
        <v>0</v>
      </c>
      <c r="K166" s="205" t="s">
        <v>145</v>
      </c>
      <c r="L166" s="38"/>
      <c r="M166" s="210" t="s">
        <v>1</v>
      </c>
      <c r="N166" s="211" t="s">
        <v>40</v>
      </c>
      <c r="O166" s="71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146</v>
      </c>
      <c r="AT166" s="214" t="s">
        <v>141</v>
      </c>
      <c r="AU166" s="214" t="s">
        <v>83</v>
      </c>
      <c r="AY166" s="16" t="s">
        <v>139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146</v>
      </c>
      <c r="BK166" s="215">
        <f>ROUND(I166*H166,2)</f>
        <v>0</v>
      </c>
      <c r="BL166" s="16" t="s">
        <v>146</v>
      </c>
      <c r="BM166" s="214" t="s">
        <v>886</v>
      </c>
    </row>
    <row r="167" spans="1:65" s="13" customFormat="1" ht="10.199999999999999">
      <c r="B167" s="216"/>
      <c r="C167" s="217"/>
      <c r="D167" s="218" t="s">
        <v>148</v>
      </c>
      <c r="E167" s="219" t="s">
        <v>1</v>
      </c>
      <c r="F167" s="220" t="s">
        <v>887</v>
      </c>
      <c r="G167" s="217"/>
      <c r="H167" s="221">
        <v>18.721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148</v>
      </c>
      <c r="AU167" s="227" t="s">
        <v>83</v>
      </c>
      <c r="AV167" s="13" t="s">
        <v>83</v>
      </c>
      <c r="AW167" s="13" t="s">
        <v>30</v>
      </c>
      <c r="AX167" s="13" t="s">
        <v>81</v>
      </c>
      <c r="AY167" s="227" t="s">
        <v>139</v>
      </c>
    </row>
    <row r="168" spans="1:65" s="2" customFormat="1" ht="16.5" customHeight="1">
      <c r="A168" s="33"/>
      <c r="B168" s="34"/>
      <c r="C168" s="203" t="s">
        <v>217</v>
      </c>
      <c r="D168" s="203" t="s">
        <v>141</v>
      </c>
      <c r="E168" s="204" t="s">
        <v>456</v>
      </c>
      <c r="F168" s="205" t="s">
        <v>457</v>
      </c>
      <c r="G168" s="206" t="s">
        <v>144</v>
      </c>
      <c r="H168" s="207">
        <v>128.60499999999999</v>
      </c>
      <c r="I168" s="208"/>
      <c r="J168" s="209">
        <f>ROUND(I168*H168,2)</f>
        <v>0</v>
      </c>
      <c r="K168" s="205" t="s">
        <v>145</v>
      </c>
      <c r="L168" s="38"/>
      <c r="M168" s="210" t="s">
        <v>1</v>
      </c>
      <c r="N168" s="211" t="s">
        <v>40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146</v>
      </c>
      <c r="AT168" s="214" t="s">
        <v>141</v>
      </c>
      <c r="AU168" s="214" t="s">
        <v>83</v>
      </c>
      <c r="AY168" s="16" t="s">
        <v>139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146</v>
      </c>
      <c r="BK168" s="215">
        <f>ROUND(I168*H168,2)</f>
        <v>0</v>
      </c>
      <c r="BL168" s="16" t="s">
        <v>146</v>
      </c>
      <c r="BM168" s="214" t="s">
        <v>888</v>
      </c>
    </row>
    <row r="169" spans="1:65" s="13" customFormat="1" ht="10.199999999999999">
      <c r="B169" s="216"/>
      <c r="C169" s="217"/>
      <c r="D169" s="218" t="s">
        <v>148</v>
      </c>
      <c r="E169" s="219" t="s">
        <v>1</v>
      </c>
      <c r="F169" s="220" t="s">
        <v>889</v>
      </c>
      <c r="G169" s="217"/>
      <c r="H169" s="221">
        <v>128.60499999999999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148</v>
      </c>
      <c r="AU169" s="227" t="s">
        <v>83</v>
      </c>
      <c r="AV169" s="13" t="s">
        <v>83</v>
      </c>
      <c r="AW169" s="13" t="s">
        <v>30</v>
      </c>
      <c r="AX169" s="13" t="s">
        <v>81</v>
      </c>
      <c r="AY169" s="227" t="s">
        <v>139</v>
      </c>
    </row>
    <row r="170" spans="1:65" s="2" customFormat="1" ht="33" customHeight="1">
      <c r="A170" s="33"/>
      <c r="B170" s="34"/>
      <c r="C170" s="203" t="s">
        <v>222</v>
      </c>
      <c r="D170" s="203" t="s">
        <v>141</v>
      </c>
      <c r="E170" s="204" t="s">
        <v>890</v>
      </c>
      <c r="F170" s="205" t="s">
        <v>891</v>
      </c>
      <c r="G170" s="206" t="s">
        <v>167</v>
      </c>
      <c r="H170" s="207">
        <v>0.83099999999999996</v>
      </c>
      <c r="I170" s="208"/>
      <c r="J170" s="209">
        <f>ROUND(I170*H170,2)</f>
        <v>0</v>
      </c>
      <c r="K170" s="205" t="s">
        <v>145</v>
      </c>
      <c r="L170" s="38"/>
      <c r="M170" s="210" t="s">
        <v>1</v>
      </c>
      <c r="N170" s="211" t="s">
        <v>40</v>
      </c>
      <c r="O170" s="71"/>
      <c r="P170" s="212">
        <f>O170*H170</f>
        <v>0</v>
      </c>
      <c r="Q170" s="212">
        <v>2.2563399999999998</v>
      </c>
      <c r="R170" s="212">
        <f>Q170*H170</f>
        <v>1.8750185399999997</v>
      </c>
      <c r="S170" s="212">
        <v>0</v>
      </c>
      <c r="T170" s="213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4" t="s">
        <v>146</v>
      </c>
      <c r="AT170" s="214" t="s">
        <v>141</v>
      </c>
      <c r="AU170" s="214" t="s">
        <v>83</v>
      </c>
      <c r="AY170" s="16" t="s">
        <v>139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146</v>
      </c>
      <c r="BK170" s="215">
        <f>ROUND(I170*H170,2)</f>
        <v>0</v>
      </c>
      <c r="BL170" s="16" t="s">
        <v>146</v>
      </c>
      <c r="BM170" s="214" t="s">
        <v>892</v>
      </c>
    </row>
    <row r="171" spans="1:65" s="13" customFormat="1" ht="10.199999999999999">
      <c r="B171" s="216"/>
      <c r="C171" s="217"/>
      <c r="D171" s="218" t="s">
        <v>148</v>
      </c>
      <c r="E171" s="219" t="s">
        <v>1</v>
      </c>
      <c r="F171" s="220" t="s">
        <v>893</v>
      </c>
      <c r="G171" s="217"/>
      <c r="H171" s="221">
        <v>0.83099999999999996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148</v>
      </c>
      <c r="AU171" s="227" t="s">
        <v>83</v>
      </c>
      <c r="AV171" s="13" t="s">
        <v>83</v>
      </c>
      <c r="AW171" s="13" t="s">
        <v>30</v>
      </c>
      <c r="AX171" s="13" t="s">
        <v>81</v>
      </c>
      <c r="AY171" s="227" t="s">
        <v>139</v>
      </c>
    </row>
    <row r="172" spans="1:65" s="12" customFormat="1" ht="22.8" customHeight="1">
      <c r="B172" s="187"/>
      <c r="C172" s="188"/>
      <c r="D172" s="189" t="s">
        <v>72</v>
      </c>
      <c r="E172" s="201" t="s">
        <v>185</v>
      </c>
      <c r="F172" s="201" t="s">
        <v>498</v>
      </c>
      <c r="G172" s="188"/>
      <c r="H172" s="188"/>
      <c r="I172" s="191"/>
      <c r="J172" s="202">
        <f>BK172</f>
        <v>0</v>
      </c>
      <c r="K172" s="188"/>
      <c r="L172" s="193"/>
      <c r="M172" s="194"/>
      <c r="N172" s="195"/>
      <c r="O172" s="195"/>
      <c r="P172" s="196">
        <f>SUM(P173:P192)</f>
        <v>0</v>
      </c>
      <c r="Q172" s="195"/>
      <c r="R172" s="196">
        <f>SUM(R173:R192)</f>
        <v>0</v>
      </c>
      <c r="S172" s="195"/>
      <c r="T172" s="197">
        <f>SUM(T173:T192)</f>
        <v>8.8191900000000008</v>
      </c>
      <c r="AR172" s="198" t="s">
        <v>81</v>
      </c>
      <c r="AT172" s="199" t="s">
        <v>72</v>
      </c>
      <c r="AU172" s="199" t="s">
        <v>81</v>
      </c>
      <c r="AY172" s="198" t="s">
        <v>139</v>
      </c>
      <c r="BK172" s="200">
        <f>SUM(BK173:BK192)</f>
        <v>0</v>
      </c>
    </row>
    <row r="173" spans="1:65" s="2" customFormat="1" ht="33" customHeight="1">
      <c r="A173" s="33"/>
      <c r="B173" s="34"/>
      <c r="C173" s="203" t="s">
        <v>227</v>
      </c>
      <c r="D173" s="203" t="s">
        <v>141</v>
      </c>
      <c r="E173" s="204" t="s">
        <v>894</v>
      </c>
      <c r="F173" s="205" t="s">
        <v>895</v>
      </c>
      <c r="G173" s="206" t="s">
        <v>144</v>
      </c>
      <c r="H173" s="207">
        <v>170.4</v>
      </c>
      <c r="I173" s="208"/>
      <c r="J173" s="209">
        <f>ROUND(I173*H173,2)</f>
        <v>0</v>
      </c>
      <c r="K173" s="205" t="s">
        <v>145</v>
      </c>
      <c r="L173" s="38"/>
      <c r="M173" s="210" t="s">
        <v>1</v>
      </c>
      <c r="N173" s="211" t="s">
        <v>40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4" t="s">
        <v>146</v>
      </c>
      <c r="AT173" s="214" t="s">
        <v>141</v>
      </c>
      <c r="AU173" s="214" t="s">
        <v>83</v>
      </c>
      <c r="AY173" s="16" t="s">
        <v>139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146</v>
      </c>
      <c r="BK173" s="215">
        <f>ROUND(I173*H173,2)</f>
        <v>0</v>
      </c>
      <c r="BL173" s="16" t="s">
        <v>146</v>
      </c>
      <c r="BM173" s="214" t="s">
        <v>896</v>
      </c>
    </row>
    <row r="174" spans="1:65" s="13" customFormat="1" ht="10.199999999999999">
      <c r="B174" s="216"/>
      <c r="C174" s="217"/>
      <c r="D174" s="218" t="s">
        <v>148</v>
      </c>
      <c r="E174" s="219" t="s">
        <v>1</v>
      </c>
      <c r="F174" s="220" t="s">
        <v>897</v>
      </c>
      <c r="G174" s="217"/>
      <c r="H174" s="221">
        <v>170.4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148</v>
      </c>
      <c r="AU174" s="227" t="s">
        <v>83</v>
      </c>
      <c r="AV174" s="13" t="s">
        <v>83</v>
      </c>
      <c r="AW174" s="13" t="s">
        <v>30</v>
      </c>
      <c r="AX174" s="13" t="s">
        <v>81</v>
      </c>
      <c r="AY174" s="227" t="s">
        <v>139</v>
      </c>
    </row>
    <row r="175" spans="1:65" s="2" customFormat="1" ht="44.25" customHeight="1">
      <c r="A175" s="33"/>
      <c r="B175" s="34"/>
      <c r="C175" s="203" t="s">
        <v>233</v>
      </c>
      <c r="D175" s="203" t="s">
        <v>141</v>
      </c>
      <c r="E175" s="204" t="s">
        <v>898</v>
      </c>
      <c r="F175" s="205" t="s">
        <v>899</v>
      </c>
      <c r="G175" s="206" t="s">
        <v>144</v>
      </c>
      <c r="H175" s="207">
        <v>170.4</v>
      </c>
      <c r="I175" s="208"/>
      <c r="J175" s="209">
        <f>ROUND(I175*H175,2)</f>
        <v>0</v>
      </c>
      <c r="K175" s="205" t="s">
        <v>145</v>
      </c>
      <c r="L175" s="38"/>
      <c r="M175" s="210" t="s">
        <v>1</v>
      </c>
      <c r="N175" s="211" t="s">
        <v>40</v>
      </c>
      <c r="O175" s="7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4" t="s">
        <v>146</v>
      </c>
      <c r="AT175" s="214" t="s">
        <v>141</v>
      </c>
      <c r="AU175" s="214" t="s">
        <v>83</v>
      </c>
      <c r="AY175" s="16" t="s">
        <v>139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146</v>
      </c>
      <c r="BK175" s="215">
        <f>ROUND(I175*H175,2)</f>
        <v>0</v>
      </c>
      <c r="BL175" s="16" t="s">
        <v>146</v>
      </c>
      <c r="BM175" s="214" t="s">
        <v>900</v>
      </c>
    </row>
    <row r="176" spans="1:65" s="2" customFormat="1" ht="33" customHeight="1">
      <c r="A176" s="33"/>
      <c r="B176" s="34"/>
      <c r="C176" s="203" t="s">
        <v>238</v>
      </c>
      <c r="D176" s="203" t="s">
        <v>141</v>
      </c>
      <c r="E176" s="204" t="s">
        <v>901</v>
      </c>
      <c r="F176" s="205" t="s">
        <v>902</v>
      </c>
      <c r="G176" s="206" t="s">
        <v>144</v>
      </c>
      <c r="H176" s="207">
        <v>170.4</v>
      </c>
      <c r="I176" s="208"/>
      <c r="J176" s="209">
        <f>ROUND(I176*H176,2)</f>
        <v>0</v>
      </c>
      <c r="K176" s="205" t="s">
        <v>145</v>
      </c>
      <c r="L176" s="38"/>
      <c r="M176" s="210" t="s">
        <v>1</v>
      </c>
      <c r="N176" s="211" t="s">
        <v>40</v>
      </c>
      <c r="O176" s="71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4" t="s">
        <v>146</v>
      </c>
      <c r="AT176" s="214" t="s">
        <v>141</v>
      </c>
      <c r="AU176" s="214" t="s">
        <v>83</v>
      </c>
      <c r="AY176" s="16" t="s">
        <v>139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146</v>
      </c>
      <c r="BK176" s="215">
        <f>ROUND(I176*H176,2)</f>
        <v>0</v>
      </c>
      <c r="BL176" s="16" t="s">
        <v>146</v>
      </c>
      <c r="BM176" s="214" t="s">
        <v>903</v>
      </c>
    </row>
    <row r="177" spans="1:65" s="2" customFormat="1" ht="33" customHeight="1">
      <c r="A177" s="33"/>
      <c r="B177" s="34"/>
      <c r="C177" s="203" t="s">
        <v>7</v>
      </c>
      <c r="D177" s="203" t="s">
        <v>141</v>
      </c>
      <c r="E177" s="204" t="s">
        <v>904</v>
      </c>
      <c r="F177" s="205" t="s">
        <v>905</v>
      </c>
      <c r="G177" s="206" t="s">
        <v>167</v>
      </c>
      <c r="H177" s="207">
        <v>19.2</v>
      </c>
      <c r="I177" s="208"/>
      <c r="J177" s="209">
        <f>ROUND(I177*H177,2)</f>
        <v>0</v>
      </c>
      <c r="K177" s="205" t="s">
        <v>145</v>
      </c>
      <c r="L177" s="38"/>
      <c r="M177" s="210" t="s">
        <v>1</v>
      </c>
      <c r="N177" s="211" t="s">
        <v>40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146</v>
      </c>
      <c r="AT177" s="214" t="s">
        <v>141</v>
      </c>
      <c r="AU177" s="214" t="s">
        <v>83</v>
      </c>
      <c r="AY177" s="16" t="s">
        <v>139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146</v>
      </c>
      <c r="BK177" s="215">
        <f>ROUND(I177*H177,2)</f>
        <v>0</v>
      </c>
      <c r="BL177" s="16" t="s">
        <v>146</v>
      </c>
      <c r="BM177" s="214" t="s">
        <v>906</v>
      </c>
    </row>
    <row r="178" spans="1:65" s="13" customFormat="1" ht="10.199999999999999">
      <c r="B178" s="216"/>
      <c r="C178" s="217"/>
      <c r="D178" s="218" t="s">
        <v>148</v>
      </c>
      <c r="E178" s="219" t="s">
        <v>1</v>
      </c>
      <c r="F178" s="220" t="s">
        <v>907</v>
      </c>
      <c r="G178" s="217"/>
      <c r="H178" s="221">
        <v>19.2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148</v>
      </c>
      <c r="AU178" s="227" t="s">
        <v>83</v>
      </c>
      <c r="AV178" s="13" t="s">
        <v>83</v>
      </c>
      <c r="AW178" s="13" t="s">
        <v>30</v>
      </c>
      <c r="AX178" s="13" t="s">
        <v>81</v>
      </c>
      <c r="AY178" s="227" t="s">
        <v>139</v>
      </c>
    </row>
    <row r="179" spans="1:65" s="2" customFormat="1" ht="33" customHeight="1">
      <c r="A179" s="33"/>
      <c r="B179" s="34"/>
      <c r="C179" s="203" t="s">
        <v>248</v>
      </c>
      <c r="D179" s="203" t="s">
        <v>141</v>
      </c>
      <c r="E179" s="204" t="s">
        <v>908</v>
      </c>
      <c r="F179" s="205" t="s">
        <v>909</v>
      </c>
      <c r="G179" s="206" t="s">
        <v>167</v>
      </c>
      <c r="H179" s="207">
        <v>19.2</v>
      </c>
      <c r="I179" s="208"/>
      <c r="J179" s="209">
        <f>ROUND(I179*H179,2)</f>
        <v>0</v>
      </c>
      <c r="K179" s="205" t="s">
        <v>145</v>
      </c>
      <c r="L179" s="38"/>
      <c r="M179" s="210" t="s">
        <v>1</v>
      </c>
      <c r="N179" s="211" t="s">
        <v>40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4" t="s">
        <v>146</v>
      </c>
      <c r="AT179" s="214" t="s">
        <v>141</v>
      </c>
      <c r="AU179" s="214" t="s">
        <v>83</v>
      </c>
      <c r="AY179" s="16" t="s">
        <v>139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146</v>
      </c>
      <c r="BK179" s="215">
        <f>ROUND(I179*H179,2)</f>
        <v>0</v>
      </c>
      <c r="BL179" s="16" t="s">
        <v>146</v>
      </c>
      <c r="BM179" s="214" t="s">
        <v>910</v>
      </c>
    </row>
    <row r="180" spans="1:65" s="13" customFormat="1" ht="10.199999999999999">
      <c r="B180" s="216"/>
      <c r="C180" s="217"/>
      <c r="D180" s="218" t="s">
        <v>148</v>
      </c>
      <c r="E180" s="219" t="s">
        <v>1</v>
      </c>
      <c r="F180" s="220" t="s">
        <v>911</v>
      </c>
      <c r="G180" s="217"/>
      <c r="H180" s="221">
        <v>19.2</v>
      </c>
      <c r="I180" s="222"/>
      <c r="J180" s="217"/>
      <c r="K180" s="217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148</v>
      </c>
      <c r="AU180" s="227" t="s">
        <v>83</v>
      </c>
      <c r="AV180" s="13" t="s">
        <v>83</v>
      </c>
      <c r="AW180" s="13" t="s">
        <v>30</v>
      </c>
      <c r="AX180" s="13" t="s">
        <v>81</v>
      </c>
      <c r="AY180" s="227" t="s">
        <v>139</v>
      </c>
    </row>
    <row r="181" spans="1:65" s="2" customFormat="1" ht="33" customHeight="1">
      <c r="A181" s="33"/>
      <c r="B181" s="34"/>
      <c r="C181" s="203" t="s">
        <v>253</v>
      </c>
      <c r="D181" s="203" t="s">
        <v>141</v>
      </c>
      <c r="E181" s="204" t="s">
        <v>912</v>
      </c>
      <c r="F181" s="205" t="s">
        <v>913</v>
      </c>
      <c r="G181" s="206" t="s">
        <v>167</v>
      </c>
      <c r="H181" s="207">
        <v>192</v>
      </c>
      <c r="I181" s="208"/>
      <c r="J181" s="209">
        <f>ROUND(I181*H181,2)</f>
        <v>0</v>
      </c>
      <c r="K181" s="205" t="s">
        <v>145</v>
      </c>
      <c r="L181" s="38"/>
      <c r="M181" s="210" t="s">
        <v>1</v>
      </c>
      <c r="N181" s="211" t="s">
        <v>40</v>
      </c>
      <c r="O181" s="71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4" t="s">
        <v>146</v>
      </c>
      <c r="AT181" s="214" t="s">
        <v>141</v>
      </c>
      <c r="AU181" s="214" t="s">
        <v>83</v>
      </c>
      <c r="AY181" s="16" t="s">
        <v>139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146</v>
      </c>
      <c r="BK181" s="215">
        <f>ROUND(I181*H181,2)</f>
        <v>0</v>
      </c>
      <c r="BL181" s="16" t="s">
        <v>146</v>
      </c>
      <c r="BM181" s="214" t="s">
        <v>914</v>
      </c>
    </row>
    <row r="182" spans="1:65" s="13" customFormat="1" ht="10.199999999999999">
      <c r="B182" s="216"/>
      <c r="C182" s="217"/>
      <c r="D182" s="218" t="s">
        <v>148</v>
      </c>
      <c r="E182" s="219" t="s">
        <v>1</v>
      </c>
      <c r="F182" s="220" t="s">
        <v>915</v>
      </c>
      <c r="G182" s="217"/>
      <c r="H182" s="221">
        <v>192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148</v>
      </c>
      <c r="AU182" s="227" t="s">
        <v>83</v>
      </c>
      <c r="AV182" s="13" t="s">
        <v>83</v>
      </c>
      <c r="AW182" s="13" t="s">
        <v>30</v>
      </c>
      <c r="AX182" s="13" t="s">
        <v>81</v>
      </c>
      <c r="AY182" s="227" t="s">
        <v>139</v>
      </c>
    </row>
    <row r="183" spans="1:65" s="2" customFormat="1" ht="21.75" customHeight="1">
      <c r="A183" s="33"/>
      <c r="B183" s="34"/>
      <c r="C183" s="203" t="s">
        <v>257</v>
      </c>
      <c r="D183" s="203" t="s">
        <v>141</v>
      </c>
      <c r="E183" s="204" t="s">
        <v>916</v>
      </c>
      <c r="F183" s="205" t="s">
        <v>917</v>
      </c>
      <c r="G183" s="206" t="s">
        <v>144</v>
      </c>
      <c r="H183" s="207">
        <v>13.2</v>
      </c>
      <c r="I183" s="208"/>
      <c r="J183" s="209">
        <f>ROUND(I183*H183,2)</f>
        <v>0</v>
      </c>
      <c r="K183" s="205" t="s">
        <v>145</v>
      </c>
      <c r="L183" s="38"/>
      <c r="M183" s="210" t="s">
        <v>1</v>
      </c>
      <c r="N183" s="211" t="s">
        <v>40</v>
      </c>
      <c r="O183" s="71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4" t="s">
        <v>146</v>
      </c>
      <c r="AT183" s="214" t="s">
        <v>141</v>
      </c>
      <c r="AU183" s="214" t="s">
        <v>83</v>
      </c>
      <c r="AY183" s="16" t="s">
        <v>139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146</v>
      </c>
      <c r="BK183" s="215">
        <f>ROUND(I183*H183,2)</f>
        <v>0</v>
      </c>
      <c r="BL183" s="16" t="s">
        <v>146</v>
      </c>
      <c r="BM183" s="214" t="s">
        <v>918</v>
      </c>
    </row>
    <row r="184" spans="1:65" s="13" customFormat="1" ht="10.199999999999999">
      <c r="B184" s="216"/>
      <c r="C184" s="217"/>
      <c r="D184" s="218" t="s">
        <v>148</v>
      </c>
      <c r="E184" s="219" t="s">
        <v>1</v>
      </c>
      <c r="F184" s="220" t="s">
        <v>919</v>
      </c>
      <c r="G184" s="217"/>
      <c r="H184" s="221">
        <v>13.2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148</v>
      </c>
      <c r="AU184" s="227" t="s">
        <v>83</v>
      </c>
      <c r="AV184" s="13" t="s">
        <v>83</v>
      </c>
      <c r="AW184" s="13" t="s">
        <v>30</v>
      </c>
      <c r="AX184" s="13" t="s">
        <v>81</v>
      </c>
      <c r="AY184" s="227" t="s">
        <v>139</v>
      </c>
    </row>
    <row r="185" spans="1:65" s="2" customFormat="1" ht="33" customHeight="1">
      <c r="A185" s="33"/>
      <c r="B185" s="34"/>
      <c r="C185" s="203" t="s">
        <v>261</v>
      </c>
      <c r="D185" s="203" t="s">
        <v>141</v>
      </c>
      <c r="E185" s="204" t="s">
        <v>920</v>
      </c>
      <c r="F185" s="205" t="s">
        <v>921</v>
      </c>
      <c r="G185" s="206" t="s">
        <v>144</v>
      </c>
      <c r="H185" s="207">
        <v>27.83</v>
      </c>
      <c r="I185" s="208"/>
      <c r="J185" s="209">
        <f>ROUND(I185*H185,2)</f>
        <v>0</v>
      </c>
      <c r="K185" s="205" t="s">
        <v>145</v>
      </c>
      <c r="L185" s="38"/>
      <c r="M185" s="210" t="s">
        <v>1</v>
      </c>
      <c r="N185" s="211" t="s">
        <v>40</v>
      </c>
      <c r="O185" s="71"/>
      <c r="P185" s="212">
        <f>O185*H185</f>
        <v>0</v>
      </c>
      <c r="Q185" s="212">
        <v>0</v>
      </c>
      <c r="R185" s="212">
        <f>Q185*H185</f>
        <v>0</v>
      </c>
      <c r="S185" s="212">
        <v>0.26100000000000001</v>
      </c>
      <c r="T185" s="213">
        <f>S185*H185</f>
        <v>7.26363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4" t="s">
        <v>146</v>
      </c>
      <c r="AT185" s="214" t="s">
        <v>141</v>
      </c>
      <c r="AU185" s="214" t="s">
        <v>83</v>
      </c>
      <c r="AY185" s="16" t="s">
        <v>139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146</v>
      </c>
      <c r="BK185" s="215">
        <f>ROUND(I185*H185,2)</f>
        <v>0</v>
      </c>
      <c r="BL185" s="16" t="s">
        <v>146</v>
      </c>
      <c r="BM185" s="214" t="s">
        <v>922</v>
      </c>
    </row>
    <row r="186" spans="1:65" s="13" customFormat="1" ht="10.199999999999999">
      <c r="B186" s="216"/>
      <c r="C186" s="217"/>
      <c r="D186" s="218" t="s">
        <v>148</v>
      </c>
      <c r="E186" s="219" t="s">
        <v>1</v>
      </c>
      <c r="F186" s="220" t="s">
        <v>923</v>
      </c>
      <c r="G186" s="217"/>
      <c r="H186" s="221">
        <v>27.83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148</v>
      </c>
      <c r="AU186" s="227" t="s">
        <v>83</v>
      </c>
      <c r="AV186" s="13" t="s">
        <v>83</v>
      </c>
      <c r="AW186" s="13" t="s">
        <v>30</v>
      </c>
      <c r="AX186" s="13" t="s">
        <v>81</v>
      </c>
      <c r="AY186" s="227" t="s">
        <v>139</v>
      </c>
    </row>
    <row r="187" spans="1:65" s="2" customFormat="1" ht="33" customHeight="1">
      <c r="A187" s="33"/>
      <c r="B187" s="34"/>
      <c r="C187" s="203" t="s">
        <v>268</v>
      </c>
      <c r="D187" s="203" t="s">
        <v>141</v>
      </c>
      <c r="E187" s="204" t="s">
        <v>924</v>
      </c>
      <c r="F187" s="205" t="s">
        <v>925</v>
      </c>
      <c r="G187" s="206" t="s">
        <v>144</v>
      </c>
      <c r="H187" s="207">
        <v>6</v>
      </c>
      <c r="I187" s="208"/>
      <c r="J187" s="209">
        <f>ROUND(I187*H187,2)</f>
        <v>0</v>
      </c>
      <c r="K187" s="205" t="s">
        <v>145</v>
      </c>
      <c r="L187" s="38"/>
      <c r="M187" s="210" t="s">
        <v>1</v>
      </c>
      <c r="N187" s="211" t="s">
        <v>40</v>
      </c>
      <c r="O187" s="71"/>
      <c r="P187" s="212">
        <f>O187*H187</f>
        <v>0</v>
      </c>
      <c r="Q187" s="212">
        <v>0</v>
      </c>
      <c r="R187" s="212">
        <f>Q187*H187</f>
        <v>0</v>
      </c>
      <c r="S187" s="212">
        <v>7.5999999999999998E-2</v>
      </c>
      <c r="T187" s="213">
        <f>S187*H187</f>
        <v>0.45599999999999996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4" t="s">
        <v>146</v>
      </c>
      <c r="AT187" s="214" t="s">
        <v>141</v>
      </c>
      <c r="AU187" s="214" t="s">
        <v>83</v>
      </c>
      <c r="AY187" s="16" t="s">
        <v>139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146</v>
      </c>
      <c r="BK187" s="215">
        <f>ROUND(I187*H187,2)</f>
        <v>0</v>
      </c>
      <c r="BL187" s="16" t="s">
        <v>146</v>
      </c>
      <c r="BM187" s="214" t="s">
        <v>926</v>
      </c>
    </row>
    <row r="188" spans="1:65" s="13" customFormat="1" ht="10.199999999999999">
      <c r="B188" s="216"/>
      <c r="C188" s="217"/>
      <c r="D188" s="218" t="s">
        <v>148</v>
      </c>
      <c r="E188" s="219" t="s">
        <v>1</v>
      </c>
      <c r="F188" s="220" t="s">
        <v>170</v>
      </c>
      <c r="G188" s="217"/>
      <c r="H188" s="221">
        <v>6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148</v>
      </c>
      <c r="AU188" s="227" t="s">
        <v>83</v>
      </c>
      <c r="AV188" s="13" t="s">
        <v>83</v>
      </c>
      <c r="AW188" s="13" t="s">
        <v>30</v>
      </c>
      <c r="AX188" s="13" t="s">
        <v>81</v>
      </c>
      <c r="AY188" s="227" t="s">
        <v>139</v>
      </c>
    </row>
    <row r="189" spans="1:65" s="2" customFormat="1" ht="33" customHeight="1">
      <c r="A189" s="33"/>
      <c r="B189" s="34"/>
      <c r="C189" s="203" t="s">
        <v>273</v>
      </c>
      <c r="D189" s="203" t="s">
        <v>141</v>
      </c>
      <c r="E189" s="204" t="s">
        <v>927</v>
      </c>
      <c r="F189" s="205" t="s">
        <v>928</v>
      </c>
      <c r="G189" s="206" t="s">
        <v>144</v>
      </c>
      <c r="H189" s="207">
        <v>12.494999999999999</v>
      </c>
      <c r="I189" s="208"/>
      <c r="J189" s="209">
        <f>ROUND(I189*H189,2)</f>
        <v>0</v>
      </c>
      <c r="K189" s="205" t="s">
        <v>145</v>
      </c>
      <c r="L189" s="38"/>
      <c r="M189" s="210" t="s">
        <v>1</v>
      </c>
      <c r="N189" s="211" t="s">
        <v>40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0.02</v>
      </c>
      <c r="T189" s="213">
        <f>S189*H189</f>
        <v>0.24989999999999998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4" t="s">
        <v>146</v>
      </c>
      <c r="AT189" s="214" t="s">
        <v>141</v>
      </c>
      <c r="AU189" s="214" t="s">
        <v>83</v>
      </c>
      <c r="AY189" s="16" t="s">
        <v>139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146</v>
      </c>
      <c r="BK189" s="215">
        <f>ROUND(I189*H189,2)</f>
        <v>0</v>
      </c>
      <c r="BL189" s="16" t="s">
        <v>146</v>
      </c>
      <c r="BM189" s="214" t="s">
        <v>929</v>
      </c>
    </row>
    <row r="190" spans="1:65" s="13" customFormat="1" ht="10.199999999999999">
      <c r="B190" s="216"/>
      <c r="C190" s="217"/>
      <c r="D190" s="218" t="s">
        <v>148</v>
      </c>
      <c r="E190" s="219" t="s">
        <v>1</v>
      </c>
      <c r="F190" s="220" t="s">
        <v>930</v>
      </c>
      <c r="G190" s="217"/>
      <c r="H190" s="221">
        <v>12.494999999999999</v>
      </c>
      <c r="I190" s="222"/>
      <c r="J190" s="217"/>
      <c r="K190" s="217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148</v>
      </c>
      <c r="AU190" s="227" t="s">
        <v>83</v>
      </c>
      <c r="AV190" s="13" t="s">
        <v>83</v>
      </c>
      <c r="AW190" s="13" t="s">
        <v>30</v>
      </c>
      <c r="AX190" s="13" t="s">
        <v>81</v>
      </c>
      <c r="AY190" s="227" t="s">
        <v>139</v>
      </c>
    </row>
    <row r="191" spans="1:65" s="2" customFormat="1" ht="33" customHeight="1">
      <c r="A191" s="33"/>
      <c r="B191" s="34"/>
      <c r="C191" s="203" t="s">
        <v>278</v>
      </c>
      <c r="D191" s="203" t="s">
        <v>141</v>
      </c>
      <c r="E191" s="204" t="s">
        <v>931</v>
      </c>
      <c r="F191" s="205" t="s">
        <v>932</v>
      </c>
      <c r="G191" s="206" t="s">
        <v>144</v>
      </c>
      <c r="H191" s="207">
        <v>12.494999999999999</v>
      </c>
      <c r="I191" s="208"/>
      <c r="J191" s="209">
        <f>ROUND(I191*H191,2)</f>
        <v>0</v>
      </c>
      <c r="K191" s="205" t="s">
        <v>145</v>
      </c>
      <c r="L191" s="38"/>
      <c r="M191" s="210" t="s">
        <v>1</v>
      </c>
      <c r="N191" s="211" t="s">
        <v>40</v>
      </c>
      <c r="O191" s="71"/>
      <c r="P191" s="212">
        <f>O191*H191</f>
        <v>0</v>
      </c>
      <c r="Q191" s="212">
        <v>0</v>
      </c>
      <c r="R191" s="212">
        <f>Q191*H191</f>
        <v>0</v>
      </c>
      <c r="S191" s="212">
        <v>6.8000000000000005E-2</v>
      </c>
      <c r="T191" s="213">
        <f>S191*H191</f>
        <v>0.84965999999999997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4" t="s">
        <v>146</v>
      </c>
      <c r="AT191" s="214" t="s">
        <v>141</v>
      </c>
      <c r="AU191" s="214" t="s">
        <v>83</v>
      </c>
      <c r="AY191" s="16" t="s">
        <v>139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146</v>
      </c>
      <c r="BK191" s="215">
        <f>ROUND(I191*H191,2)</f>
        <v>0</v>
      </c>
      <c r="BL191" s="16" t="s">
        <v>146</v>
      </c>
      <c r="BM191" s="214" t="s">
        <v>933</v>
      </c>
    </row>
    <row r="192" spans="1:65" s="13" customFormat="1" ht="10.199999999999999">
      <c r="B192" s="216"/>
      <c r="C192" s="217"/>
      <c r="D192" s="218" t="s">
        <v>148</v>
      </c>
      <c r="E192" s="219" t="s">
        <v>1</v>
      </c>
      <c r="F192" s="220" t="s">
        <v>934</v>
      </c>
      <c r="G192" s="217"/>
      <c r="H192" s="221">
        <v>12.494999999999999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148</v>
      </c>
      <c r="AU192" s="227" t="s">
        <v>83</v>
      </c>
      <c r="AV192" s="13" t="s">
        <v>83</v>
      </c>
      <c r="AW192" s="13" t="s">
        <v>30</v>
      </c>
      <c r="AX192" s="13" t="s">
        <v>81</v>
      </c>
      <c r="AY192" s="227" t="s">
        <v>139</v>
      </c>
    </row>
    <row r="193" spans="1:65" s="12" customFormat="1" ht="22.8" customHeight="1">
      <c r="B193" s="187"/>
      <c r="C193" s="188"/>
      <c r="D193" s="189" t="s">
        <v>72</v>
      </c>
      <c r="E193" s="201" t="s">
        <v>589</v>
      </c>
      <c r="F193" s="201" t="s">
        <v>590</v>
      </c>
      <c r="G193" s="188"/>
      <c r="H193" s="188"/>
      <c r="I193" s="191"/>
      <c r="J193" s="202">
        <f>BK193</f>
        <v>0</v>
      </c>
      <c r="K193" s="188"/>
      <c r="L193" s="193"/>
      <c r="M193" s="194"/>
      <c r="N193" s="195"/>
      <c r="O193" s="195"/>
      <c r="P193" s="196">
        <f>SUM(P194:P200)</f>
        <v>0</v>
      </c>
      <c r="Q193" s="195"/>
      <c r="R193" s="196">
        <f>SUM(R194:R200)</f>
        <v>0</v>
      </c>
      <c r="S193" s="195"/>
      <c r="T193" s="197">
        <f>SUM(T194:T200)</f>
        <v>0</v>
      </c>
      <c r="AR193" s="198" t="s">
        <v>81</v>
      </c>
      <c r="AT193" s="199" t="s">
        <v>72</v>
      </c>
      <c r="AU193" s="199" t="s">
        <v>81</v>
      </c>
      <c r="AY193" s="198" t="s">
        <v>139</v>
      </c>
      <c r="BK193" s="200">
        <f>SUM(BK194:BK200)</f>
        <v>0</v>
      </c>
    </row>
    <row r="194" spans="1:65" s="2" customFormat="1" ht="33" customHeight="1">
      <c r="A194" s="33"/>
      <c r="B194" s="34"/>
      <c r="C194" s="203" t="s">
        <v>282</v>
      </c>
      <c r="D194" s="203" t="s">
        <v>141</v>
      </c>
      <c r="E194" s="204" t="s">
        <v>935</v>
      </c>
      <c r="F194" s="205" t="s">
        <v>936</v>
      </c>
      <c r="G194" s="206" t="s">
        <v>230</v>
      </c>
      <c r="H194" s="207">
        <v>9.2680000000000007</v>
      </c>
      <c r="I194" s="208"/>
      <c r="J194" s="209">
        <f>ROUND(I194*H194,2)</f>
        <v>0</v>
      </c>
      <c r="K194" s="205" t="s">
        <v>145</v>
      </c>
      <c r="L194" s="38"/>
      <c r="M194" s="210" t="s">
        <v>1</v>
      </c>
      <c r="N194" s="211" t="s">
        <v>40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4" t="s">
        <v>146</v>
      </c>
      <c r="AT194" s="214" t="s">
        <v>141</v>
      </c>
      <c r="AU194" s="214" t="s">
        <v>83</v>
      </c>
      <c r="AY194" s="16" t="s">
        <v>139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146</v>
      </c>
      <c r="BK194" s="215">
        <f>ROUND(I194*H194,2)</f>
        <v>0</v>
      </c>
      <c r="BL194" s="16" t="s">
        <v>146</v>
      </c>
      <c r="BM194" s="214" t="s">
        <v>937</v>
      </c>
    </row>
    <row r="195" spans="1:65" s="2" customFormat="1" ht="55.5" customHeight="1">
      <c r="A195" s="33"/>
      <c r="B195" s="34"/>
      <c r="C195" s="203" t="s">
        <v>287</v>
      </c>
      <c r="D195" s="203" t="s">
        <v>141</v>
      </c>
      <c r="E195" s="204" t="s">
        <v>938</v>
      </c>
      <c r="F195" s="205" t="s">
        <v>939</v>
      </c>
      <c r="G195" s="206" t="s">
        <v>230</v>
      </c>
      <c r="H195" s="207">
        <v>9.2680000000000007</v>
      </c>
      <c r="I195" s="208"/>
      <c r="J195" s="209">
        <f>ROUND(I195*H195,2)</f>
        <v>0</v>
      </c>
      <c r="K195" s="205" t="s">
        <v>145</v>
      </c>
      <c r="L195" s="38"/>
      <c r="M195" s="210" t="s">
        <v>1</v>
      </c>
      <c r="N195" s="211" t="s">
        <v>40</v>
      </c>
      <c r="O195" s="7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4" t="s">
        <v>146</v>
      </c>
      <c r="AT195" s="214" t="s">
        <v>141</v>
      </c>
      <c r="AU195" s="214" t="s">
        <v>83</v>
      </c>
      <c r="AY195" s="16" t="s">
        <v>139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146</v>
      </c>
      <c r="BK195" s="215">
        <f>ROUND(I195*H195,2)</f>
        <v>0</v>
      </c>
      <c r="BL195" s="16" t="s">
        <v>146</v>
      </c>
      <c r="BM195" s="214" t="s">
        <v>940</v>
      </c>
    </row>
    <row r="196" spans="1:65" s="2" customFormat="1" ht="21.75" customHeight="1">
      <c r="A196" s="33"/>
      <c r="B196" s="34"/>
      <c r="C196" s="203" t="s">
        <v>292</v>
      </c>
      <c r="D196" s="203" t="s">
        <v>141</v>
      </c>
      <c r="E196" s="204" t="s">
        <v>596</v>
      </c>
      <c r="F196" s="205" t="s">
        <v>597</v>
      </c>
      <c r="G196" s="206" t="s">
        <v>230</v>
      </c>
      <c r="H196" s="207">
        <v>9.2680000000000007</v>
      </c>
      <c r="I196" s="208"/>
      <c r="J196" s="209">
        <f>ROUND(I196*H196,2)</f>
        <v>0</v>
      </c>
      <c r="K196" s="205" t="s">
        <v>145</v>
      </c>
      <c r="L196" s="38"/>
      <c r="M196" s="210" t="s">
        <v>1</v>
      </c>
      <c r="N196" s="211" t="s">
        <v>40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4" t="s">
        <v>146</v>
      </c>
      <c r="AT196" s="214" t="s">
        <v>141</v>
      </c>
      <c r="AU196" s="214" t="s">
        <v>83</v>
      </c>
      <c r="AY196" s="16" t="s">
        <v>139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146</v>
      </c>
      <c r="BK196" s="215">
        <f>ROUND(I196*H196,2)</f>
        <v>0</v>
      </c>
      <c r="BL196" s="16" t="s">
        <v>146</v>
      </c>
      <c r="BM196" s="214" t="s">
        <v>941</v>
      </c>
    </row>
    <row r="197" spans="1:65" s="2" customFormat="1" ht="33" customHeight="1">
      <c r="A197" s="33"/>
      <c r="B197" s="34"/>
      <c r="C197" s="203" t="s">
        <v>296</v>
      </c>
      <c r="D197" s="203" t="s">
        <v>141</v>
      </c>
      <c r="E197" s="204" t="s">
        <v>602</v>
      </c>
      <c r="F197" s="205" t="s">
        <v>603</v>
      </c>
      <c r="G197" s="206" t="s">
        <v>230</v>
      </c>
      <c r="H197" s="207">
        <v>230.875</v>
      </c>
      <c r="I197" s="208"/>
      <c r="J197" s="209">
        <f>ROUND(I197*H197,2)</f>
        <v>0</v>
      </c>
      <c r="K197" s="205" t="s">
        <v>145</v>
      </c>
      <c r="L197" s="38"/>
      <c r="M197" s="210" t="s">
        <v>1</v>
      </c>
      <c r="N197" s="211" t="s">
        <v>40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4" t="s">
        <v>146</v>
      </c>
      <c r="AT197" s="214" t="s">
        <v>141</v>
      </c>
      <c r="AU197" s="214" t="s">
        <v>83</v>
      </c>
      <c r="AY197" s="16" t="s">
        <v>139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6" t="s">
        <v>146</v>
      </c>
      <c r="BK197" s="215">
        <f>ROUND(I197*H197,2)</f>
        <v>0</v>
      </c>
      <c r="BL197" s="16" t="s">
        <v>146</v>
      </c>
      <c r="BM197" s="214" t="s">
        <v>942</v>
      </c>
    </row>
    <row r="198" spans="1:65" s="13" customFormat="1" ht="10.199999999999999">
      <c r="B198" s="216"/>
      <c r="C198" s="217"/>
      <c r="D198" s="218" t="s">
        <v>148</v>
      </c>
      <c r="E198" s="219" t="s">
        <v>1</v>
      </c>
      <c r="F198" s="220" t="s">
        <v>943</v>
      </c>
      <c r="G198" s="217"/>
      <c r="H198" s="221">
        <v>230.875</v>
      </c>
      <c r="I198" s="222"/>
      <c r="J198" s="217"/>
      <c r="K198" s="217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148</v>
      </c>
      <c r="AU198" s="227" t="s">
        <v>83</v>
      </c>
      <c r="AV198" s="13" t="s">
        <v>83</v>
      </c>
      <c r="AW198" s="13" t="s">
        <v>30</v>
      </c>
      <c r="AX198" s="13" t="s">
        <v>81</v>
      </c>
      <c r="AY198" s="227" t="s">
        <v>139</v>
      </c>
    </row>
    <row r="199" spans="1:65" s="2" customFormat="1" ht="33" customHeight="1">
      <c r="A199" s="33"/>
      <c r="B199" s="34"/>
      <c r="C199" s="203" t="s">
        <v>300</v>
      </c>
      <c r="D199" s="203" t="s">
        <v>141</v>
      </c>
      <c r="E199" s="204" t="s">
        <v>607</v>
      </c>
      <c r="F199" s="205" t="s">
        <v>608</v>
      </c>
      <c r="G199" s="206" t="s">
        <v>230</v>
      </c>
      <c r="H199" s="207">
        <v>9.3249999999999993</v>
      </c>
      <c r="I199" s="208"/>
      <c r="J199" s="209">
        <f>ROUND(I199*H199,2)</f>
        <v>0</v>
      </c>
      <c r="K199" s="205" t="s">
        <v>145</v>
      </c>
      <c r="L199" s="38"/>
      <c r="M199" s="210" t="s">
        <v>1</v>
      </c>
      <c r="N199" s="211" t="s">
        <v>40</v>
      </c>
      <c r="O199" s="71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4" t="s">
        <v>146</v>
      </c>
      <c r="AT199" s="214" t="s">
        <v>141</v>
      </c>
      <c r="AU199" s="214" t="s">
        <v>83</v>
      </c>
      <c r="AY199" s="16" t="s">
        <v>139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146</v>
      </c>
      <c r="BK199" s="215">
        <f>ROUND(I199*H199,2)</f>
        <v>0</v>
      </c>
      <c r="BL199" s="16" t="s">
        <v>146</v>
      </c>
      <c r="BM199" s="214" t="s">
        <v>944</v>
      </c>
    </row>
    <row r="200" spans="1:65" s="13" customFormat="1" ht="10.199999999999999">
      <c r="B200" s="216"/>
      <c r="C200" s="217"/>
      <c r="D200" s="218" t="s">
        <v>148</v>
      </c>
      <c r="E200" s="219" t="s">
        <v>1</v>
      </c>
      <c r="F200" s="220" t="s">
        <v>945</v>
      </c>
      <c r="G200" s="217"/>
      <c r="H200" s="221">
        <v>9.3249999999999993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148</v>
      </c>
      <c r="AU200" s="227" t="s">
        <v>83</v>
      </c>
      <c r="AV200" s="13" t="s">
        <v>83</v>
      </c>
      <c r="AW200" s="13" t="s">
        <v>30</v>
      </c>
      <c r="AX200" s="13" t="s">
        <v>81</v>
      </c>
      <c r="AY200" s="227" t="s">
        <v>139</v>
      </c>
    </row>
    <row r="201" spans="1:65" s="12" customFormat="1" ht="22.8" customHeight="1">
      <c r="B201" s="187"/>
      <c r="C201" s="188"/>
      <c r="D201" s="189" t="s">
        <v>72</v>
      </c>
      <c r="E201" s="201" t="s">
        <v>610</v>
      </c>
      <c r="F201" s="201" t="s">
        <v>611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SUM(P202:P203)</f>
        <v>0</v>
      </c>
      <c r="Q201" s="195"/>
      <c r="R201" s="196">
        <f>SUM(R202:R203)</f>
        <v>0</v>
      </c>
      <c r="S201" s="195"/>
      <c r="T201" s="197">
        <f>SUM(T202:T203)</f>
        <v>0</v>
      </c>
      <c r="AR201" s="198" t="s">
        <v>81</v>
      </c>
      <c r="AT201" s="199" t="s">
        <v>72</v>
      </c>
      <c r="AU201" s="199" t="s">
        <v>81</v>
      </c>
      <c r="AY201" s="198" t="s">
        <v>139</v>
      </c>
      <c r="BK201" s="200">
        <f>SUM(BK202:BK203)</f>
        <v>0</v>
      </c>
    </row>
    <row r="202" spans="1:65" s="2" customFormat="1" ht="21.75" customHeight="1">
      <c r="A202" s="33"/>
      <c r="B202" s="34"/>
      <c r="C202" s="203" t="s">
        <v>304</v>
      </c>
      <c r="D202" s="203" t="s">
        <v>141</v>
      </c>
      <c r="E202" s="204" t="s">
        <v>946</v>
      </c>
      <c r="F202" s="205" t="s">
        <v>947</v>
      </c>
      <c r="G202" s="206" t="s">
        <v>230</v>
      </c>
      <c r="H202" s="207">
        <v>5.4580000000000002</v>
      </c>
      <c r="I202" s="208"/>
      <c r="J202" s="209">
        <f>ROUND(I202*H202,2)</f>
        <v>0</v>
      </c>
      <c r="K202" s="205" t="s">
        <v>145</v>
      </c>
      <c r="L202" s="38"/>
      <c r="M202" s="210" t="s">
        <v>1</v>
      </c>
      <c r="N202" s="211" t="s">
        <v>40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4" t="s">
        <v>146</v>
      </c>
      <c r="AT202" s="214" t="s">
        <v>141</v>
      </c>
      <c r="AU202" s="214" t="s">
        <v>83</v>
      </c>
      <c r="AY202" s="16" t="s">
        <v>139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146</v>
      </c>
      <c r="BK202" s="215">
        <f>ROUND(I202*H202,2)</f>
        <v>0</v>
      </c>
      <c r="BL202" s="16" t="s">
        <v>146</v>
      </c>
      <c r="BM202" s="214" t="s">
        <v>948</v>
      </c>
    </row>
    <row r="203" spans="1:65" s="2" customFormat="1" ht="44.25" customHeight="1">
      <c r="A203" s="33"/>
      <c r="B203" s="34"/>
      <c r="C203" s="203" t="s">
        <v>308</v>
      </c>
      <c r="D203" s="203" t="s">
        <v>141</v>
      </c>
      <c r="E203" s="204" t="s">
        <v>949</v>
      </c>
      <c r="F203" s="205" t="s">
        <v>950</v>
      </c>
      <c r="G203" s="206" t="s">
        <v>230</v>
      </c>
      <c r="H203" s="207">
        <v>4.9089999999999998</v>
      </c>
      <c r="I203" s="208"/>
      <c r="J203" s="209">
        <f>ROUND(I203*H203,2)</f>
        <v>0</v>
      </c>
      <c r="K203" s="205" t="s">
        <v>145</v>
      </c>
      <c r="L203" s="38"/>
      <c r="M203" s="210" t="s">
        <v>1</v>
      </c>
      <c r="N203" s="211" t="s">
        <v>40</v>
      </c>
      <c r="O203" s="71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4" t="s">
        <v>146</v>
      </c>
      <c r="AT203" s="214" t="s">
        <v>141</v>
      </c>
      <c r="AU203" s="214" t="s">
        <v>83</v>
      </c>
      <c r="AY203" s="16" t="s">
        <v>139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146</v>
      </c>
      <c r="BK203" s="215">
        <f>ROUND(I203*H203,2)</f>
        <v>0</v>
      </c>
      <c r="BL203" s="16" t="s">
        <v>146</v>
      </c>
      <c r="BM203" s="214" t="s">
        <v>951</v>
      </c>
    </row>
    <row r="204" spans="1:65" s="12" customFormat="1" ht="25.95" customHeight="1">
      <c r="B204" s="187"/>
      <c r="C204" s="188"/>
      <c r="D204" s="189" t="s">
        <v>72</v>
      </c>
      <c r="E204" s="190" t="s">
        <v>616</v>
      </c>
      <c r="F204" s="190" t="s">
        <v>617</v>
      </c>
      <c r="G204" s="188"/>
      <c r="H204" s="188"/>
      <c r="I204" s="191"/>
      <c r="J204" s="192">
        <f>BK204</f>
        <v>0</v>
      </c>
      <c r="K204" s="188"/>
      <c r="L204" s="193"/>
      <c r="M204" s="194"/>
      <c r="N204" s="195"/>
      <c r="O204" s="195"/>
      <c r="P204" s="196">
        <f>P205+P219+P224+P229+P232+P245+P259</f>
        <v>0</v>
      </c>
      <c r="Q204" s="195"/>
      <c r="R204" s="196">
        <f>R205+R219+R224+R229+R232+R245+R259</f>
        <v>0.53842265</v>
      </c>
      <c r="S204" s="195"/>
      <c r="T204" s="197">
        <f>T205+T219+T224+T229+T232+T245+T259</f>
        <v>0.44921562999999998</v>
      </c>
      <c r="AR204" s="198" t="s">
        <v>83</v>
      </c>
      <c r="AT204" s="199" t="s">
        <v>72</v>
      </c>
      <c r="AU204" s="199" t="s">
        <v>73</v>
      </c>
      <c r="AY204" s="198" t="s">
        <v>139</v>
      </c>
      <c r="BK204" s="200">
        <f>BK205+BK219+BK224+BK229+BK232+BK245+BK259</f>
        <v>0</v>
      </c>
    </row>
    <row r="205" spans="1:65" s="12" customFormat="1" ht="22.8" customHeight="1">
      <c r="B205" s="187"/>
      <c r="C205" s="188"/>
      <c r="D205" s="189" t="s">
        <v>72</v>
      </c>
      <c r="E205" s="201" t="s">
        <v>952</v>
      </c>
      <c r="F205" s="201" t="s">
        <v>953</v>
      </c>
      <c r="G205" s="188"/>
      <c r="H205" s="188"/>
      <c r="I205" s="191"/>
      <c r="J205" s="202">
        <f>BK205</f>
        <v>0</v>
      </c>
      <c r="K205" s="188"/>
      <c r="L205" s="193"/>
      <c r="M205" s="194"/>
      <c r="N205" s="195"/>
      <c r="O205" s="195"/>
      <c r="P205" s="196">
        <f>SUM(P206:P218)</f>
        <v>0</v>
      </c>
      <c r="Q205" s="195"/>
      <c r="R205" s="196">
        <f>SUM(R206:R218)</f>
        <v>0</v>
      </c>
      <c r="S205" s="195"/>
      <c r="T205" s="197">
        <f>SUM(T206:T218)</f>
        <v>0.27192999999999995</v>
      </c>
      <c r="AR205" s="198" t="s">
        <v>83</v>
      </c>
      <c r="AT205" s="199" t="s">
        <v>72</v>
      </c>
      <c r="AU205" s="199" t="s">
        <v>81</v>
      </c>
      <c r="AY205" s="198" t="s">
        <v>139</v>
      </c>
      <c r="BK205" s="200">
        <f>SUM(BK206:BK218)</f>
        <v>0</v>
      </c>
    </row>
    <row r="206" spans="1:65" s="2" customFormat="1" ht="21.75" customHeight="1">
      <c r="A206" s="33"/>
      <c r="B206" s="34"/>
      <c r="C206" s="203" t="s">
        <v>312</v>
      </c>
      <c r="D206" s="203" t="s">
        <v>141</v>
      </c>
      <c r="E206" s="204" t="s">
        <v>954</v>
      </c>
      <c r="F206" s="205" t="s">
        <v>955</v>
      </c>
      <c r="G206" s="206" t="s">
        <v>956</v>
      </c>
      <c r="H206" s="207">
        <v>4</v>
      </c>
      <c r="I206" s="208"/>
      <c r="J206" s="209">
        <f>ROUND(I206*H206,2)</f>
        <v>0</v>
      </c>
      <c r="K206" s="205" t="s">
        <v>145</v>
      </c>
      <c r="L206" s="38"/>
      <c r="M206" s="210" t="s">
        <v>1</v>
      </c>
      <c r="N206" s="211" t="s">
        <v>40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1.933E-2</v>
      </c>
      <c r="T206" s="213">
        <f>S206*H206</f>
        <v>7.732E-2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4" t="s">
        <v>217</v>
      </c>
      <c r="AT206" s="214" t="s">
        <v>141</v>
      </c>
      <c r="AU206" s="214" t="s">
        <v>83</v>
      </c>
      <c r="AY206" s="16" t="s">
        <v>139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146</v>
      </c>
      <c r="BK206" s="215">
        <f>ROUND(I206*H206,2)</f>
        <v>0</v>
      </c>
      <c r="BL206" s="16" t="s">
        <v>217</v>
      </c>
      <c r="BM206" s="214" t="s">
        <v>957</v>
      </c>
    </row>
    <row r="207" spans="1:65" s="13" customFormat="1" ht="10.199999999999999">
      <c r="B207" s="216"/>
      <c r="C207" s="217"/>
      <c r="D207" s="218" t="s">
        <v>148</v>
      </c>
      <c r="E207" s="219" t="s">
        <v>1</v>
      </c>
      <c r="F207" s="220" t="s">
        <v>146</v>
      </c>
      <c r="G207" s="217"/>
      <c r="H207" s="221">
        <v>4</v>
      </c>
      <c r="I207" s="222"/>
      <c r="J207" s="217"/>
      <c r="K207" s="217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148</v>
      </c>
      <c r="AU207" s="227" t="s">
        <v>83</v>
      </c>
      <c r="AV207" s="13" t="s">
        <v>83</v>
      </c>
      <c r="AW207" s="13" t="s">
        <v>30</v>
      </c>
      <c r="AX207" s="13" t="s">
        <v>81</v>
      </c>
      <c r="AY207" s="227" t="s">
        <v>139</v>
      </c>
    </row>
    <row r="208" spans="1:65" s="2" customFormat="1" ht="16.5" customHeight="1">
      <c r="A208" s="33"/>
      <c r="B208" s="34"/>
      <c r="C208" s="203" t="s">
        <v>316</v>
      </c>
      <c r="D208" s="203" t="s">
        <v>141</v>
      </c>
      <c r="E208" s="204" t="s">
        <v>958</v>
      </c>
      <c r="F208" s="205" t="s">
        <v>959</v>
      </c>
      <c r="G208" s="206" t="s">
        <v>956</v>
      </c>
      <c r="H208" s="207">
        <v>1</v>
      </c>
      <c r="I208" s="208"/>
      <c r="J208" s="209">
        <f>ROUND(I208*H208,2)</f>
        <v>0</v>
      </c>
      <c r="K208" s="205" t="s">
        <v>145</v>
      </c>
      <c r="L208" s="38"/>
      <c r="M208" s="210" t="s">
        <v>1</v>
      </c>
      <c r="N208" s="211" t="s">
        <v>40</v>
      </c>
      <c r="O208" s="71"/>
      <c r="P208" s="212">
        <f>O208*H208</f>
        <v>0</v>
      </c>
      <c r="Q208" s="212">
        <v>0</v>
      </c>
      <c r="R208" s="212">
        <f>Q208*H208</f>
        <v>0</v>
      </c>
      <c r="S208" s="212">
        <v>0.14648</v>
      </c>
      <c r="T208" s="213">
        <f>S208*H208</f>
        <v>0.14648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4" t="s">
        <v>217</v>
      </c>
      <c r="AT208" s="214" t="s">
        <v>141</v>
      </c>
      <c r="AU208" s="214" t="s">
        <v>83</v>
      </c>
      <c r="AY208" s="16" t="s">
        <v>139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146</v>
      </c>
      <c r="BK208" s="215">
        <f>ROUND(I208*H208,2)</f>
        <v>0</v>
      </c>
      <c r="BL208" s="16" t="s">
        <v>217</v>
      </c>
      <c r="BM208" s="214" t="s">
        <v>960</v>
      </c>
    </row>
    <row r="209" spans="1:65" s="13" customFormat="1" ht="10.199999999999999">
      <c r="B209" s="216"/>
      <c r="C209" s="217"/>
      <c r="D209" s="218" t="s">
        <v>148</v>
      </c>
      <c r="E209" s="219" t="s">
        <v>1</v>
      </c>
      <c r="F209" s="220" t="s">
        <v>81</v>
      </c>
      <c r="G209" s="217"/>
      <c r="H209" s="221">
        <v>1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148</v>
      </c>
      <c r="AU209" s="227" t="s">
        <v>83</v>
      </c>
      <c r="AV209" s="13" t="s">
        <v>83</v>
      </c>
      <c r="AW209" s="13" t="s">
        <v>30</v>
      </c>
      <c r="AX209" s="13" t="s">
        <v>81</v>
      </c>
      <c r="AY209" s="227" t="s">
        <v>139</v>
      </c>
    </row>
    <row r="210" spans="1:65" s="2" customFormat="1" ht="16.5" customHeight="1">
      <c r="A210" s="33"/>
      <c r="B210" s="34"/>
      <c r="C210" s="203" t="s">
        <v>320</v>
      </c>
      <c r="D210" s="203" t="s">
        <v>141</v>
      </c>
      <c r="E210" s="204" t="s">
        <v>961</v>
      </c>
      <c r="F210" s="205" t="s">
        <v>962</v>
      </c>
      <c r="G210" s="206" t="s">
        <v>956</v>
      </c>
      <c r="H210" s="207">
        <v>1</v>
      </c>
      <c r="I210" s="208"/>
      <c r="J210" s="209">
        <f>ROUND(I210*H210,2)</f>
        <v>0</v>
      </c>
      <c r="K210" s="205" t="s">
        <v>145</v>
      </c>
      <c r="L210" s="38"/>
      <c r="M210" s="210" t="s">
        <v>1</v>
      </c>
      <c r="N210" s="211" t="s">
        <v>40</v>
      </c>
      <c r="O210" s="71"/>
      <c r="P210" s="212">
        <f>O210*H210</f>
        <v>0</v>
      </c>
      <c r="Q210" s="212">
        <v>0</v>
      </c>
      <c r="R210" s="212">
        <f>Q210*H210</f>
        <v>0</v>
      </c>
      <c r="S210" s="212">
        <v>6.5300000000000002E-3</v>
      </c>
      <c r="T210" s="213">
        <f>S210*H210</f>
        <v>6.5300000000000002E-3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4" t="s">
        <v>217</v>
      </c>
      <c r="AT210" s="214" t="s">
        <v>141</v>
      </c>
      <c r="AU210" s="214" t="s">
        <v>83</v>
      </c>
      <c r="AY210" s="16" t="s">
        <v>139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146</v>
      </c>
      <c r="BK210" s="215">
        <f>ROUND(I210*H210,2)</f>
        <v>0</v>
      </c>
      <c r="BL210" s="16" t="s">
        <v>217</v>
      </c>
      <c r="BM210" s="214" t="s">
        <v>963</v>
      </c>
    </row>
    <row r="211" spans="1:65" s="13" customFormat="1" ht="10.199999999999999">
      <c r="B211" s="216"/>
      <c r="C211" s="217"/>
      <c r="D211" s="218" t="s">
        <v>148</v>
      </c>
      <c r="E211" s="219" t="s">
        <v>1</v>
      </c>
      <c r="F211" s="220" t="s">
        <v>81</v>
      </c>
      <c r="G211" s="217"/>
      <c r="H211" s="221">
        <v>1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148</v>
      </c>
      <c r="AU211" s="227" t="s">
        <v>83</v>
      </c>
      <c r="AV211" s="13" t="s">
        <v>83</v>
      </c>
      <c r="AW211" s="13" t="s">
        <v>30</v>
      </c>
      <c r="AX211" s="13" t="s">
        <v>81</v>
      </c>
      <c r="AY211" s="227" t="s">
        <v>139</v>
      </c>
    </row>
    <row r="212" spans="1:65" s="2" customFormat="1" ht="16.5" customHeight="1">
      <c r="A212" s="33"/>
      <c r="B212" s="34"/>
      <c r="C212" s="203" t="s">
        <v>325</v>
      </c>
      <c r="D212" s="203" t="s">
        <v>141</v>
      </c>
      <c r="E212" s="204" t="s">
        <v>964</v>
      </c>
      <c r="F212" s="205" t="s">
        <v>965</v>
      </c>
      <c r="G212" s="206" t="s">
        <v>956</v>
      </c>
      <c r="H212" s="207">
        <v>2</v>
      </c>
      <c r="I212" s="208"/>
      <c r="J212" s="209">
        <f>ROUND(I212*H212,2)</f>
        <v>0</v>
      </c>
      <c r="K212" s="205" t="s">
        <v>145</v>
      </c>
      <c r="L212" s="38"/>
      <c r="M212" s="210" t="s">
        <v>1</v>
      </c>
      <c r="N212" s="211" t="s">
        <v>40</v>
      </c>
      <c r="O212" s="71"/>
      <c r="P212" s="212">
        <f>O212*H212</f>
        <v>0</v>
      </c>
      <c r="Q212" s="212">
        <v>0</v>
      </c>
      <c r="R212" s="212">
        <f>Q212*H212</f>
        <v>0</v>
      </c>
      <c r="S212" s="212">
        <v>1.9460000000000002E-2</v>
      </c>
      <c r="T212" s="213">
        <f>S212*H212</f>
        <v>3.8920000000000003E-2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4" t="s">
        <v>217</v>
      </c>
      <c r="AT212" s="214" t="s">
        <v>141</v>
      </c>
      <c r="AU212" s="214" t="s">
        <v>83</v>
      </c>
      <c r="AY212" s="16" t="s">
        <v>139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146</v>
      </c>
      <c r="BK212" s="215">
        <f>ROUND(I212*H212,2)</f>
        <v>0</v>
      </c>
      <c r="BL212" s="16" t="s">
        <v>217</v>
      </c>
      <c r="BM212" s="214" t="s">
        <v>966</v>
      </c>
    </row>
    <row r="213" spans="1:65" s="13" customFormat="1" ht="10.199999999999999">
      <c r="B213" s="216"/>
      <c r="C213" s="217"/>
      <c r="D213" s="218" t="s">
        <v>148</v>
      </c>
      <c r="E213" s="219" t="s">
        <v>1</v>
      </c>
      <c r="F213" s="220" t="s">
        <v>83</v>
      </c>
      <c r="G213" s="217"/>
      <c r="H213" s="221">
        <v>2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148</v>
      </c>
      <c r="AU213" s="227" t="s">
        <v>83</v>
      </c>
      <c r="AV213" s="13" t="s">
        <v>83</v>
      </c>
      <c r="AW213" s="13" t="s">
        <v>30</v>
      </c>
      <c r="AX213" s="13" t="s">
        <v>81</v>
      </c>
      <c r="AY213" s="227" t="s">
        <v>139</v>
      </c>
    </row>
    <row r="214" spans="1:65" s="2" customFormat="1" ht="16.5" customHeight="1">
      <c r="A214" s="33"/>
      <c r="B214" s="34"/>
      <c r="C214" s="203" t="s">
        <v>330</v>
      </c>
      <c r="D214" s="203" t="s">
        <v>141</v>
      </c>
      <c r="E214" s="204" t="s">
        <v>967</v>
      </c>
      <c r="F214" s="205" t="s">
        <v>968</v>
      </c>
      <c r="G214" s="206" t="s">
        <v>276</v>
      </c>
      <c r="H214" s="207">
        <v>2</v>
      </c>
      <c r="I214" s="208"/>
      <c r="J214" s="209">
        <f>ROUND(I214*H214,2)</f>
        <v>0</v>
      </c>
      <c r="K214" s="205" t="s">
        <v>145</v>
      </c>
      <c r="L214" s="38"/>
      <c r="M214" s="210" t="s">
        <v>1</v>
      </c>
      <c r="N214" s="211" t="s">
        <v>40</v>
      </c>
      <c r="O214" s="71"/>
      <c r="P214" s="212">
        <f>O214*H214</f>
        <v>0</v>
      </c>
      <c r="Q214" s="212">
        <v>0</v>
      </c>
      <c r="R214" s="212">
        <f>Q214*H214</f>
        <v>0</v>
      </c>
      <c r="S214" s="212">
        <v>4.8999999999999998E-4</v>
      </c>
      <c r="T214" s="213">
        <f>S214*H214</f>
        <v>9.7999999999999997E-4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4" t="s">
        <v>217</v>
      </c>
      <c r="AT214" s="214" t="s">
        <v>141</v>
      </c>
      <c r="AU214" s="214" t="s">
        <v>83</v>
      </c>
      <c r="AY214" s="16" t="s">
        <v>139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146</v>
      </c>
      <c r="BK214" s="215">
        <f>ROUND(I214*H214,2)</f>
        <v>0</v>
      </c>
      <c r="BL214" s="16" t="s">
        <v>217</v>
      </c>
      <c r="BM214" s="214" t="s">
        <v>969</v>
      </c>
    </row>
    <row r="215" spans="1:65" s="13" customFormat="1" ht="10.199999999999999">
      <c r="B215" s="216"/>
      <c r="C215" s="217"/>
      <c r="D215" s="218" t="s">
        <v>148</v>
      </c>
      <c r="E215" s="219" t="s">
        <v>1</v>
      </c>
      <c r="F215" s="220" t="s">
        <v>83</v>
      </c>
      <c r="G215" s="217"/>
      <c r="H215" s="221">
        <v>2</v>
      </c>
      <c r="I215" s="222"/>
      <c r="J215" s="217"/>
      <c r="K215" s="217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148</v>
      </c>
      <c r="AU215" s="227" t="s">
        <v>83</v>
      </c>
      <c r="AV215" s="13" t="s">
        <v>83</v>
      </c>
      <c r="AW215" s="13" t="s">
        <v>30</v>
      </c>
      <c r="AX215" s="13" t="s">
        <v>81</v>
      </c>
      <c r="AY215" s="227" t="s">
        <v>139</v>
      </c>
    </row>
    <row r="216" spans="1:65" s="2" customFormat="1" ht="21.75" customHeight="1">
      <c r="A216" s="33"/>
      <c r="B216" s="34"/>
      <c r="C216" s="203" t="s">
        <v>334</v>
      </c>
      <c r="D216" s="203" t="s">
        <v>141</v>
      </c>
      <c r="E216" s="204" t="s">
        <v>970</v>
      </c>
      <c r="F216" s="205" t="s">
        <v>971</v>
      </c>
      <c r="G216" s="206" t="s">
        <v>276</v>
      </c>
      <c r="H216" s="207">
        <v>2</v>
      </c>
      <c r="I216" s="208"/>
      <c r="J216" s="209">
        <f>ROUND(I216*H216,2)</f>
        <v>0</v>
      </c>
      <c r="K216" s="205" t="s">
        <v>145</v>
      </c>
      <c r="L216" s="38"/>
      <c r="M216" s="210" t="s">
        <v>1</v>
      </c>
      <c r="N216" s="211" t="s">
        <v>40</v>
      </c>
      <c r="O216" s="71"/>
      <c r="P216" s="212">
        <f>O216*H216</f>
        <v>0</v>
      </c>
      <c r="Q216" s="212">
        <v>0</v>
      </c>
      <c r="R216" s="212">
        <f>Q216*H216</f>
        <v>0</v>
      </c>
      <c r="S216" s="212">
        <v>8.4999999999999995E-4</v>
      </c>
      <c r="T216" s="213">
        <f>S216*H216</f>
        <v>1.6999999999999999E-3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4" t="s">
        <v>217</v>
      </c>
      <c r="AT216" s="214" t="s">
        <v>141</v>
      </c>
      <c r="AU216" s="214" t="s">
        <v>83</v>
      </c>
      <c r="AY216" s="16" t="s">
        <v>139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146</v>
      </c>
      <c r="BK216" s="215">
        <f>ROUND(I216*H216,2)</f>
        <v>0</v>
      </c>
      <c r="BL216" s="16" t="s">
        <v>217</v>
      </c>
      <c r="BM216" s="214" t="s">
        <v>972</v>
      </c>
    </row>
    <row r="217" spans="1:65" s="13" customFormat="1" ht="10.199999999999999">
      <c r="B217" s="216"/>
      <c r="C217" s="217"/>
      <c r="D217" s="218" t="s">
        <v>148</v>
      </c>
      <c r="E217" s="219" t="s">
        <v>1</v>
      </c>
      <c r="F217" s="220" t="s">
        <v>83</v>
      </c>
      <c r="G217" s="217"/>
      <c r="H217" s="221">
        <v>2</v>
      </c>
      <c r="I217" s="222"/>
      <c r="J217" s="217"/>
      <c r="K217" s="217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148</v>
      </c>
      <c r="AU217" s="227" t="s">
        <v>83</v>
      </c>
      <c r="AV217" s="13" t="s">
        <v>83</v>
      </c>
      <c r="AW217" s="13" t="s">
        <v>30</v>
      </c>
      <c r="AX217" s="13" t="s">
        <v>81</v>
      </c>
      <c r="AY217" s="227" t="s">
        <v>139</v>
      </c>
    </row>
    <row r="218" spans="1:65" s="2" customFormat="1" ht="21.75" customHeight="1">
      <c r="A218" s="33"/>
      <c r="B218" s="34"/>
      <c r="C218" s="203" t="s">
        <v>339</v>
      </c>
      <c r="D218" s="203" t="s">
        <v>141</v>
      </c>
      <c r="E218" s="204" t="s">
        <v>973</v>
      </c>
      <c r="F218" s="205" t="s">
        <v>974</v>
      </c>
      <c r="G218" s="206" t="s">
        <v>230</v>
      </c>
      <c r="H218" s="207">
        <v>2.5000000000000001E-2</v>
      </c>
      <c r="I218" s="208"/>
      <c r="J218" s="209">
        <f>ROUND(I218*H218,2)</f>
        <v>0</v>
      </c>
      <c r="K218" s="205" t="s">
        <v>145</v>
      </c>
      <c r="L218" s="38"/>
      <c r="M218" s="210" t="s">
        <v>1</v>
      </c>
      <c r="N218" s="211" t="s">
        <v>40</v>
      </c>
      <c r="O218" s="71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4" t="s">
        <v>217</v>
      </c>
      <c r="AT218" s="214" t="s">
        <v>141</v>
      </c>
      <c r="AU218" s="214" t="s">
        <v>83</v>
      </c>
      <c r="AY218" s="16" t="s">
        <v>139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6" t="s">
        <v>146</v>
      </c>
      <c r="BK218" s="215">
        <f>ROUND(I218*H218,2)</f>
        <v>0</v>
      </c>
      <c r="BL218" s="16" t="s">
        <v>217</v>
      </c>
      <c r="BM218" s="214" t="s">
        <v>975</v>
      </c>
    </row>
    <row r="219" spans="1:65" s="12" customFormat="1" ht="22.8" customHeight="1">
      <c r="B219" s="187"/>
      <c r="C219" s="188"/>
      <c r="D219" s="189" t="s">
        <v>72</v>
      </c>
      <c r="E219" s="201" t="s">
        <v>634</v>
      </c>
      <c r="F219" s="201" t="s">
        <v>635</v>
      </c>
      <c r="G219" s="188"/>
      <c r="H219" s="188"/>
      <c r="I219" s="191"/>
      <c r="J219" s="202">
        <f>BK219</f>
        <v>0</v>
      </c>
      <c r="K219" s="188"/>
      <c r="L219" s="193"/>
      <c r="M219" s="194"/>
      <c r="N219" s="195"/>
      <c r="O219" s="195"/>
      <c r="P219" s="196">
        <f>SUM(P220:P223)</f>
        <v>0</v>
      </c>
      <c r="Q219" s="195"/>
      <c r="R219" s="196">
        <f>SUM(R220:R223)</f>
        <v>8.2000000000000007E-3</v>
      </c>
      <c r="S219" s="195"/>
      <c r="T219" s="197">
        <f>SUM(T220:T223)</f>
        <v>0</v>
      </c>
      <c r="AR219" s="198" t="s">
        <v>83</v>
      </c>
      <c r="AT219" s="199" t="s">
        <v>72</v>
      </c>
      <c r="AU219" s="199" t="s">
        <v>81</v>
      </c>
      <c r="AY219" s="198" t="s">
        <v>139</v>
      </c>
      <c r="BK219" s="200">
        <f>SUM(BK220:BK223)</f>
        <v>0</v>
      </c>
    </row>
    <row r="220" spans="1:65" s="2" customFormat="1" ht="21.75" customHeight="1">
      <c r="A220" s="33"/>
      <c r="B220" s="34"/>
      <c r="C220" s="203" t="s">
        <v>344</v>
      </c>
      <c r="D220" s="203" t="s">
        <v>141</v>
      </c>
      <c r="E220" s="204" t="s">
        <v>976</v>
      </c>
      <c r="F220" s="205" t="s">
        <v>977</v>
      </c>
      <c r="G220" s="206" t="s">
        <v>276</v>
      </c>
      <c r="H220" s="207">
        <v>2</v>
      </c>
      <c r="I220" s="208"/>
      <c r="J220" s="209">
        <f>ROUND(I220*H220,2)</f>
        <v>0</v>
      </c>
      <c r="K220" s="205" t="s">
        <v>145</v>
      </c>
      <c r="L220" s="38"/>
      <c r="M220" s="210" t="s">
        <v>1</v>
      </c>
      <c r="N220" s="211" t="s">
        <v>40</v>
      </c>
      <c r="O220" s="71"/>
      <c r="P220" s="212">
        <f>O220*H220</f>
        <v>0</v>
      </c>
      <c r="Q220" s="212">
        <v>0</v>
      </c>
      <c r="R220" s="212">
        <f>Q220*H220</f>
        <v>0</v>
      </c>
      <c r="S220" s="212">
        <v>0</v>
      </c>
      <c r="T220" s="213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4" t="s">
        <v>217</v>
      </c>
      <c r="AT220" s="214" t="s">
        <v>141</v>
      </c>
      <c r="AU220" s="214" t="s">
        <v>83</v>
      </c>
      <c r="AY220" s="16" t="s">
        <v>139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146</v>
      </c>
      <c r="BK220" s="215">
        <f>ROUND(I220*H220,2)</f>
        <v>0</v>
      </c>
      <c r="BL220" s="16" t="s">
        <v>217</v>
      </c>
      <c r="BM220" s="214" t="s">
        <v>978</v>
      </c>
    </row>
    <row r="221" spans="1:65" s="13" customFormat="1" ht="10.199999999999999">
      <c r="B221" s="216"/>
      <c r="C221" s="217"/>
      <c r="D221" s="218" t="s">
        <v>148</v>
      </c>
      <c r="E221" s="219" t="s">
        <v>1</v>
      </c>
      <c r="F221" s="220" t="s">
        <v>83</v>
      </c>
      <c r="G221" s="217"/>
      <c r="H221" s="221">
        <v>2</v>
      </c>
      <c r="I221" s="222"/>
      <c r="J221" s="217"/>
      <c r="K221" s="217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148</v>
      </c>
      <c r="AU221" s="227" t="s">
        <v>83</v>
      </c>
      <c r="AV221" s="13" t="s">
        <v>83</v>
      </c>
      <c r="AW221" s="13" t="s">
        <v>30</v>
      </c>
      <c r="AX221" s="13" t="s">
        <v>81</v>
      </c>
      <c r="AY221" s="227" t="s">
        <v>139</v>
      </c>
    </row>
    <row r="222" spans="1:65" s="2" customFormat="1" ht="16.5" customHeight="1">
      <c r="A222" s="33"/>
      <c r="B222" s="34"/>
      <c r="C222" s="228" t="s">
        <v>348</v>
      </c>
      <c r="D222" s="228" t="s">
        <v>243</v>
      </c>
      <c r="E222" s="229" t="s">
        <v>979</v>
      </c>
      <c r="F222" s="230" t="s">
        <v>980</v>
      </c>
      <c r="G222" s="231" t="s">
        <v>276</v>
      </c>
      <c r="H222" s="232">
        <v>2</v>
      </c>
      <c r="I222" s="233"/>
      <c r="J222" s="234">
        <f>ROUND(I222*H222,2)</f>
        <v>0</v>
      </c>
      <c r="K222" s="230" t="s">
        <v>145</v>
      </c>
      <c r="L222" s="235"/>
      <c r="M222" s="236" t="s">
        <v>1</v>
      </c>
      <c r="N222" s="237" t="s">
        <v>40</v>
      </c>
      <c r="O222" s="71"/>
      <c r="P222" s="212">
        <f>O222*H222</f>
        <v>0</v>
      </c>
      <c r="Q222" s="212">
        <v>4.1000000000000003E-3</v>
      </c>
      <c r="R222" s="212">
        <f>Q222*H222</f>
        <v>8.2000000000000007E-3</v>
      </c>
      <c r="S222" s="212">
        <v>0</v>
      </c>
      <c r="T222" s="213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4" t="s">
        <v>296</v>
      </c>
      <c r="AT222" s="214" t="s">
        <v>243</v>
      </c>
      <c r="AU222" s="214" t="s">
        <v>83</v>
      </c>
      <c r="AY222" s="16" t="s">
        <v>139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146</v>
      </c>
      <c r="BK222" s="215">
        <f>ROUND(I222*H222,2)</f>
        <v>0</v>
      </c>
      <c r="BL222" s="16" t="s">
        <v>217</v>
      </c>
      <c r="BM222" s="214" t="s">
        <v>981</v>
      </c>
    </row>
    <row r="223" spans="1:65" s="2" customFormat="1" ht="21.75" customHeight="1">
      <c r="A223" s="33"/>
      <c r="B223" s="34"/>
      <c r="C223" s="203" t="s">
        <v>353</v>
      </c>
      <c r="D223" s="203" t="s">
        <v>141</v>
      </c>
      <c r="E223" s="204" t="s">
        <v>982</v>
      </c>
      <c r="F223" s="205" t="s">
        <v>983</v>
      </c>
      <c r="G223" s="206" t="s">
        <v>230</v>
      </c>
      <c r="H223" s="207">
        <v>8.0000000000000002E-3</v>
      </c>
      <c r="I223" s="208"/>
      <c r="J223" s="209">
        <f>ROUND(I223*H223,2)</f>
        <v>0</v>
      </c>
      <c r="K223" s="205" t="s">
        <v>145</v>
      </c>
      <c r="L223" s="38"/>
      <c r="M223" s="210" t="s">
        <v>1</v>
      </c>
      <c r="N223" s="211" t="s">
        <v>40</v>
      </c>
      <c r="O223" s="71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4" t="s">
        <v>217</v>
      </c>
      <c r="AT223" s="214" t="s">
        <v>141</v>
      </c>
      <c r="AU223" s="214" t="s">
        <v>83</v>
      </c>
      <c r="AY223" s="16" t="s">
        <v>139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146</v>
      </c>
      <c r="BK223" s="215">
        <f>ROUND(I223*H223,2)</f>
        <v>0</v>
      </c>
      <c r="BL223" s="16" t="s">
        <v>217</v>
      </c>
      <c r="BM223" s="214" t="s">
        <v>984</v>
      </c>
    </row>
    <row r="224" spans="1:65" s="12" customFormat="1" ht="22.8" customHeight="1">
      <c r="B224" s="187"/>
      <c r="C224" s="188"/>
      <c r="D224" s="189" t="s">
        <v>72</v>
      </c>
      <c r="E224" s="201" t="s">
        <v>985</v>
      </c>
      <c r="F224" s="201" t="s">
        <v>986</v>
      </c>
      <c r="G224" s="188"/>
      <c r="H224" s="188"/>
      <c r="I224" s="191"/>
      <c r="J224" s="202">
        <f>BK224</f>
        <v>0</v>
      </c>
      <c r="K224" s="188"/>
      <c r="L224" s="193"/>
      <c r="M224" s="194"/>
      <c r="N224" s="195"/>
      <c r="O224" s="195"/>
      <c r="P224" s="196">
        <f>SUM(P225:P228)</f>
        <v>0</v>
      </c>
      <c r="Q224" s="195"/>
      <c r="R224" s="196">
        <f>SUM(R225:R228)</f>
        <v>1.25E-3</v>
      </c>
      <c r="S224" s="195"/>
      <c r="T224" s="197">
        <f>SUM(T225:T228)</f>
        <v>0</v>
      </c>
      <c r="AR224" s="198" t="s">
        <v>83</v>
      </c>
      <c r="AT224" s="199" t="s">
        <v>72</v>
      </c>
      <c r="AU224" s="199" t="s">
        <v>81</v>
      </c>
      <c r="AY224" s="198" t="s">
        <v>139</v>
      </c>
      <c r="BK224" s="200">
        <f>SUM(BK225:BK228)</f>
        <v>0</v>
      </c>
    </row>
    <row r="225" spans="1:65" s="2" customFormat="1" ht="21.75" customHeight="1">
      <c r="A225" s="33"/>
      <c r="B225" s="34"/>
      <c r="C225" s="203" t="s">
        <v>358</v>
      </c>
      <c r="D225" s="203" t="s">
        <v>141</v>
      </c>
      <c r="E225" s="204" t="s">
        <v>987</v>
      </c>
      <c r="F225" s="205" t="s">
        <v>988</v>
      </c>
      <c r="G225" s="206" t="s">
        <v>276</v>
      </c>
      <c r="H225" s="207">
        <v>5</v>
      </c>
      <c r="I225" s="208"/>
      <c r="J225" s="209">
        <f>ROUND(I225*H225,2)</f>
        <v>0</v>
      </c>
      <c r="K225" s="205" t="s">
        <v>145</v>
      </c>
      <c r="L225" s="38"/>
      <c r="M225" s="210" t="s">
        <v>1</v>
      </c>
      <c r="N225" s="211" t="s">
        <v>40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4" t="s">
        <v>217</v>
      </c>
      <c r="AT225" s="214" t="s">
        <v>141</v>
      </c>
      <c r="AU225" s="214" t="s">
        <v>83</v>
      </c>
      <c r="AY225" s="16" t="s">
        <v>139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146</v>
      </c>
      <c r="BK225" s="215">
        <f>ROUND(I225*H225,2)</f>
        <v>0</v>
      </c>
      <c r="BL225" s="16" t="s">
        <v>217</v>
      </c>
      <c r="BM225" s="214" t="s">
        <v>989</v>
      </c>
    </row>
    <row r="226" spans="1:65" s="13" customFormat="1" ht="10.199999999999999">
      <c r="B226" s="216"/>
      <c r="C226" s="217"/>
      <c r="D226" s="218" t="s">
        <v>148</v>
      </c>
      <c r="E226" s="219" t="s">
        <v>1</v>
      </c>
      <c r="F226" s="220" t="s">
        <v>164</v>
      </c>
      <c r="G226" s="217"/>
      <c r="H226" s="221">
        <v>5</v>
      </c>
      <c r="I226" s="222"/>
      <c r="J226" s="217"/>
      <c r="K226" s="217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148</v>
      </c>
      <c r="AU226" s="227" t="s">
        <v>83</v>
      </c>
      <c r="AV226" s="13" t="s">
        <v>83</v>
      </c>
      <c r="AW226" s="13" t="s">
        <v>30</v>
      </c>
      <c r="AX226" s="13" t="s">
        <v>81</v>
      </c>
      <c r="AY226" s="227" t="s">
        <v>139</v>
      </c>
    </row>
    <row r="227" spans="1:65" s="2" customFormat="1" ht="16.5" customHeight="1">
      <c r="A227" s="33"/>
      <c r="B227" s="34"/>
      <c r="C227" s="228" t="s">
        <v>363</v>
      </c>
      <c r="D227" s="228" t="s">
        <v>243</v>
      </c>
      <c r="E227" s="229" t="s">
        <v>990</v>
      </c>
      <c r="F227" s="230" t="s">
        <v>991</v>
      </c>
      <c r="G227" s="231" t="s">
        <v>276</v>
      </c>
      <c r="H227" s="232">
        <v>5</v>
      </c>
      <c r="I227" s="233"/>
      <c r="J227" s="234">
        <f>ROUND(I227*H227,2)</f>
        <v>0</v>
      </c>
      <c r="K227" s="230" t="s">
        <v>145</v>
      </c>
      <c r="L227" s="235"/>
      <c r="M227" s="236" t="s">
        <v>1</v>
      </c>
      <c r="N227" s="237" t="s">
        <v>40</v>
      </c>
      <c r="O227" s="71"/>
      <c r="P227" s="212">
        <f>O227*H227</f>
        <v>0</v>
      </c>
      <c r="Q227" s="212">
        <v>2.5000000000000001E-4</v>
      </c>
      <c r="R227" s="212">
        <f>Q227*H227</f>
        <v>1.25E-3</v>
      </c>
      <c r="S227" s="212">
        <v>0</v>
      </c>
      <c r="T227" s="213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4" t="s">
        <v>296</v>
      </c>
      <c r="AT227" s="214" t="s">
        <v>243</v>
      </c>
      <c r="AU227" s="214" t="s">
        <v>83</v>
      </c>
      <c r="AY227" s="16" t="s">
        <v>139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146</v>
      </c>
      <c r="BK227" s="215">
        <f>ROUND(I227*H227,2)</f>
        <v>0</v>
      </c>
      <c r="BL227" s="16" t="s">
        <v>217</v>
      </c>
      <c r="BM227" s="214" t="s">
        <v>992</v>
      </c>
    </row>
    <row r="228" spans="1:65" s="2" customFormat="1" ht="21.75" customHeight="1">
      <c r="A228" s="33"/>
      <c r="B228" s="34"/>
      <c r="C228" s="203" t="s">
        <v>368</v>
      </c>
      <c r="D228" s="203" t="s">
        <v>141</v>
      </c>
      <c r="E228" s="204" t="s">
        <v>993</v>
      </c>
      <c r="F228" s="205" t="s">
        <v>994</v>
      </c>
      <c r="G228" s="206" t="s">
        <v>230</v>
      </c>
      <c r="H228" s="207">
        <v>1E-3</v>
      </c>
      <c r="I228" s="208"/>
      <c r="J228" s="209">
        <f>ROUND(I228*H228,2)</f>
        <v>0</v>
      </c>
      <c r="K228" s="205" t="s">
        <v>145</v>
      </c>
      <c r="L228" s="38"/>
      <c r="M228" s="210" t="s">
        <v>1</v>
      </c>
      <c r="N228" s="211" t="s">
        <v>40</v>
      </c>
      <c r="O228" s="71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4" t="s">
        <v>217</v>
      </c>
      <c r="AT228" s="214" t="s">
        <v>141</v>
      </c>
      <c r="AU228" s="214" t="s">
        <v>83</v>
      </c>
      <c r="AY228" s="16" t="s">
        <v>139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146</v>
      </c>
      <c r="BK228" s="215">
        <f>ROUND(I228*H228,2)</f>
        <v>0</v>
      </c>
      <c r="BL228" s="16" t="s">
        <v>217</v>
      </c>
      <c r="BM228" s="214" t="s">
        <v>995</v>
      </c>
    </row>
    <row r="229" spans="1:65" s="12" customFormat="1" ht="22.8" customHeight="1">
      <c r="B229" s="187"/>
      <c r="C229" s="188"/>
      <c r="D229" s="189" t="s">
        <v>72</v>
      </c>
      <c r="E229" s="201" t="s">
        <v>996</v>
      </c>
      <c r="F229" s="201" t="s">
        <v>997</v>
      </c>
      <c r="G229" s="188"/>
      <c r="H229" s="188"/>
      <c r="I229" s="191"/>
      <c r="J229" s="202">
        <f>BK229</f>
        <v>0</v>
      </c>
      <c r="K229" s="188"/>
      <c r="L229" s="193"/>
      <c r="M229" s="194"/>
      <c r="N229" s="195"/>
      <c r="O229" s="195"/>
      <c r="P229" s="196">
        <f>SUM(P230:P231)</f>
        <v>0</v>
      </c>
      <c r="Q229" s="195"/>
      <c r="R229" s="196">
        <f>SUM(R230:R231)</f>
        <v>0</v>
      </c>
      <c r="S229" s="195"/>
      <c r="T229" s="197">
        <f>SUM(T230:T231)</f>
        <v>0.14400000000000002</v>
      </c>
      <c r="AR229" s="198" t="s">
        <v>83</v>
      </c>
      <c r="AT229" s="199" t="s">
        <v>72</v>
      </c>
      <c r="AU229" s="199" t="s">
        <v>81</v>
      </c>
      <c r="AY229" s="198" t="s">
        <v>139</v>
      </c>
      <c r="BK229" s="200">
        <f>SUM(BK230:BK231)</f>
        <v>0</v>
      </c>
    </row>
    <row r="230" spans="1:65" s="2" customFormat="1" ht="44.25" customHeight="1">
      <c r="A230" s="33"/>
      <c r="B230" s="34"/>
      <c r="C230" s="203" t="s">
        <v>373</v>
      </c>
      <c r="D230" s="203" t="s">
        <v>141</v>
      </c>
      <c r="E230" s="204" t="s">
        <v>998</v>
      </c>
      <c r="F230" s="205" t="s">
        <v>999</v>
      </c>
      <c r="G230" s="206" t="s">
        <v>276</v>
      </c>
      <c r="H230" s="207">
        <v>6</v>
      </c>
      <c r="I230" s="208"/>
      <c r="J230" s="209">
        <f>ROUND(I230*H230,2)</f>
        <v>0</v>
      </c>
      <c r="K230" s="205" t="s">
        <v>145</v>
      </c>
      <c r="L230" s="38"/>
      <c r="M230" s="210" t="s">
        <v>1</v>
      </c>
      <c r="N230" s="211" t="s">
        <v>40</v>
      </c>
      <c r="O230" s="71"/>
      <c r="P230" s="212">
        <f>O230*H230</f>
        <v>0</v>
      </c>
      <c r="Q230" s="212">
        <v>0</v>
      </c>
      <c r="R230" s="212">
        <f>Q230*H230</f>
        <v>0</v>
      </c>
      <c r="S230" s="212">
        <v>2.4E-2</v>
      </c>
      <c r="T230" s="213">
        <f>S230*H230</f>
        <v>0.14400000000000002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4" t="s">
        <v>217</v>
      </c>
      <c r="AT230" s="214" t="s">
        <v>141</v>
      </c>
      <c r="AU230" s="214" t="s">
        <v>83</v>
      </c>
      <c r="AY230" s="16" t="s">
        <v>139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6" t="s">
        <v>146</v>
      </c>
      <c r="BK230" s="215">
        <f>ROUND(I230*H230,2)</f>
        <v>0</v>
      </c>
      <c r="BL230" s="16" t="s">
        <v>217</v>
      </c>
      <c r="BM230" s="214" t="s">
        <v>1000</v>
      </c>
    </row>
    <row r="231" spans="1:65" s="13" customFormat="1" ht="10.199999999999999">
      <c r="B231" s="216"/>
      <c r="C231" s="217"/>
      <c r="D231" s="218" t="s">
        <v>148</v>
      </c>
      <c r="E231" s="219" t="s">
        <v>1</v>
      </c>
      <c r="F231" s="220" t="s">
        <v>170</v>
      </c>
      <c r="G231" s="217"/>
      <c r="H231" s="221">
        <v>6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148</v>
      </c>
      <c r="AU231" s="227" t="s">
        <v>83</v>
      </c>
      <c r="AV231" s="13" t="s">
        <v>83</v>
      </c>
      <c r="AW231" s="13" t="s">
        <v>30</v>
      </c>
      <c r="AX231" s="13" t="s">
        <v>81</v>
      </c>
      <c r="AY231" s="227" t="s">
        <v>139</v>
      </c>
    </row>
    <row r="232" spans="1:65" s="12" customFormat="1" ht="22.8" customHeight="1">
      <c r="B232" s="187"/>
      <c r="C232" s="188"/>
      <c r="D232" s="189" t="s">
        <v>72</v>
      </c>
      <c r="E232" s="201" t="s">
        <v>785</v>
      </c>
      <c r="F232" s="201" t="s">
        <v>786</v>
      </c>
      <c r="G232" s="188"/>
      <c r="H232" s="188"/>
      <c r="I232" s="191"/>
      <c r="J232" s="202">
        <f>BK232</f>
        <v>0</v>
      </c>
      <c r="K232" s="188"/>
      <c r="L232" s="193"/>
      <c r="M232" s="194"/>
      <c r="N232" s="195"/>
      <c r="O232" s="195"/>
      <c r="P232" s="196">
        <f>SUM(P233:P244)</f>
        <v>0</v>
      </c>
      <c r="Q232" s="195"/>
      <c r="R232" s="196">
        <f>SUM(R233:R244)</f>
        <v>2.82385E-2</v>
      </c>
      <c r="S232" s="195"/>
      <c r="T232" s="197">
        <f>SUM(T233:T244)</f>
        <v>0</v>
      </c>
      <c r="AR232" s="198" t="s">
        <v>83</v>
      </c>
      <c r="AT232" s="199" t="s">
        <v>72</v>
      </c>
      <c r="AU232" s="199" t="s">
        <v>81</v>
      </c>
      <c r="AY232" s="198" t="s">
        <v>139</v>
      </c>
      <c r="BK232" s="200">
        <f>SUM(BK233:BK244)</f>
        <v>0</v>
      </c>
    </row>
    <row r="233" spans="1:65" s="2" customFormat="1" ht="21.75" customHeight="1">
      <c r="A233" s="33"/>
      <c r="B233" s="34"/>
      <c r="C233" s="203" t="s">
        <v>378</v>
      </c>
      <c r="D233" s="203" t="s">
        <v>141</v>
      </c>
      <c r="E233" s="204" t="s">
        <v>1001</v>
      </c>
      <c r="F233" s="205" t="s">
        <v>1002</v>
      </c>
      <c r="G233" s="206" t="s">
        <v>144</v>
      </c>
      <c r="H233" s="207">
        <v>20.88</v>
      </c>
      <c r="I233" s="208"/>
      <c r="J233" s="209">
        <f>ROUND(I233*H233,2)</f>
        <v>0</v>
      </c>
      <c r="K233" s="205" t="s">
        <v>145</v>
      </c>
      <c r="L233" s="38"/>
      <c r="M233" s="210" t="s">
        <v>1</v>
      </c>
      <c r="N233" s="211" t="s">
        <v>40</v>
      </c>
      <c r="O233" s="71"/>
      <c r="P233" s="212">
        <f>O233*H233</f>
        <v>0</v>
      </c>
      <c r="Q233" s="212">
        <v>6.0000000000000002E-5</v>
      </c>
      <c r="R233" s="212">
        <f>Q233*H233</f>
        <v>1.2527999999999999E-3</v>
      </c>
      <c r="S233" s="212">
        <v>0</v>
      </c>
      <c r="T233" s="213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4" t="s">
        <v>217</v>
      </c>
      <c r="AT233" s="214" t="s">
        <v>141</v>
      </c>
      <c r="AU233" s="214" t="s">
        <v>83</v>
      </c>
      <c r="AY233" s="16" t="s">
        <v>139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146</v>
      </c>
      <c r="BK233" s="215">
        <f>ROUND(I233*H233,2)</f>
        <v>0</v>
      </c>
      <c r="BL233" s="16" t="s">
        <v>217</v>
      </c>
      <c r="BM233" s="214" t="s">
        <v>1003</v>
      </c>
    </row>
    <row r="234" spans="1:65" s="13" customFormat="1" ht="10.199999999999999">
      <c r="B234" s="216"/>
      <c r="C234" s="217"/>
      <c r="D234" s="218" t="s">
        <v>148</v>
      </c>
      <c r="E234" s="219" t="s">
        <v>1</v>
      </c>
      <c r="F234" s="220" t="s">
        <v>1004</v>
      </c>
      <c r="G234" s="217"/>
      <c r="H234" s="221">
        <v>20.88</v>
      </c>
      <c r="I234" s="222"/>
      <c r="J234" s="217"/>
      <c r="K234" s="217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148</v>
      </c>
      <c r="AU234" s="227" t="s">
        <v>83</v>
      </c>
      <c r="AV234" s="13" t="s">
        <v>83</v>
      </c>
      <c r="AW234" s="13" t="s">
        <v>30</v>
      </c>
      <c r="AX234" s="13" t="s">
        <v>81</v>
      </c>
      <c r="AY234" s="227" t="s">
        <v>139</v>
      </c>
    </row>
    <row r="235" spans="1:65" s="2" customFormat="1" ht="21.75" customHeight="1">
      <c r="A235" s="33"/>
      <c r="B235" s="34"/>
      <c r="C235" s="203" t="s">
        <v>383</v>
      </c>
      <c r="D235" s="203" t="s">
        <v>141</v>
      </c>
      <c r="E235" s="204" t="s">
        <v>1005</v>
      </c>
      <c r="F235" s="205" t="s">
        <v>1006</v>
      </c>
      <c r="G235" s="206" t="s">
        <v>144</v>
      </c>
      <c r="H235" s="207">
        <v>20.88</v>
      </c>
      <c r="I235" s="208"/>
      <c r="J235" s="209">
        <f>ROUND(I235*H235,2)</f>
        <v>0</v>
      </c>
      <c r="K235" s="205" t="s">
        <v>145</v>
      </c>
      <c r="L235" s="38"/>
      <c r="M235" s="210" t="s">
        <v>1</v>
      </c>
      <c r="N235" s="211" t="s">
        <v>40</v>
      </c>
      <c r="O235" s="71"/>
      <c r="P235" s="212">
        <f>O235*H235</f>
        <v>0</v>
      </c>
      <c r="Q235" s="212">
        <v>1.7000000000000001E-4</v>
      </c>
      <c r="R235" s="212">
        <f>Q235*H235</f>
        <v>3.5496E-3</v>
      </c>
      <c r="S235" s="212">
        <v>0</v>
      </c>
      <c r="T235" s="213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4" t="s">
        <v>217</v>
      </c>
      <c r="AT235" s="214" t="s">
        <v>141</v>
      </c>
      <c r="AU235" s="214" t="s">
        <v>83</v>
      </c>
      <c r="AY235" s="16" t="s">
        <v>139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146</v>
      </c>
      <c r="BK235" s="215">
        <f>ROUND(I235*H235,2)</f>
        <v>0</v>
      </c>
      <c r="BL235" s="16" t="s">
        <v>217</v>
      </c>
      <c r="BM235" s="214" t="s">
        <v>1007</v>
      </c>
    </row>
    <row r="236" spans="1:65" s="2" customFormat="1" ht="21.75" customHeight="1">
      <c r="A236" s="33"/>
      <c r="B236" s="34"/>
      <c r="C236" s="203" t="s">
        <v>388</v>
      </c>
      <c r="D236" s="203" t="s">
        <v>141</v>
      </c>
      <c r="E236" s="204" t="s">
        <v>1008</v>
      </c>
      <c r="F236" s="205" t="s">
        <v>1009</v>
      </c>
      <c r="G236" s="206" t="s">
        <v>144</v>
      </c>
      <c r="H236" s="207">
        <v>20.88</v>
      </c>
      <c r="I236" s="208"/>
      <c r="J236" s="209">
        <f>ROUND(I236*H236,2)</f>
        <v>0</v>
      </c>
      <c r="K236" s="205" t="s">
        <v>145</v>
      </c>
      <c r="L236" s="38"/>
      <c r="M236" s="210" t="s">
        <v>1</v>
      </c>
      <c r="N236" s="211" t="s">
        <v>40</v>
      </c>
      <c r="O236" s="71"/>
      <c r="P236" s="212">
        <f>O236*H236</f>
        <v>0</v>
      </c>
      <c r="Q236" s="212">
        <v>1.2E-4</v>
      </c>
      <c r="R236" s="212">
        <f>Q236*H236</f>
        <v>2.5055999999999998E-3</v>
      </c>
      <c r="S236" s="212">
        <v>0</v>
      </c>
      <c r="T236" s="213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4" t="s">
        <v>217</v>
      </c>
      <c r="AT236" s="214" t="s">
        <v>141</v>
      </c>
      <c r="AU236" s="214" t="s">
        <v>83</v>
      </c>
      <c r="AY236" s="16" t="s">
        <v>139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146</v>
      </c>
      <c r="BK236" s="215">
        <f>ROUND(I236*H236,2)</f>
        <v>0</v>
      </c>
      <c r="BL236" s="16" t="s">
        <v>217</v>
      </c>
      <c r="BM236" s="214" t="s">
        <v>1010</v>
      </c>
    </row>
    <row r="237" spans="1:65" s="2" customFormat="1" ht="21.75" customHeight="1">
      <c r="A237" s="33"/>
      <c r="B237" s="34"/>
      <c r="C237" s="203" t="s">
        <v>393</v>
      </c>
      <c r="D237" s="203" t="s">
        <v>141</v>
      </c>
      <c r="E237" s="204" t="s">
        <v>1011</v>
      </c>
      <c r="F237" s="205" t="s">
        <v>1012</v>
      </c>
      <c r="G237" s="206" t="s">
        <v>144</v>
      </c>
      <c r="H237" s="207">
        <v>6.8</v>
      </c>
      <c r="I237" s="208"/>
      <c r="J237" s="209">
        <f>ROUND(I237*H237,2)</f>
        <v>0</v>
      </c>
      <c r="K237" s="205" t="s">
        <v>145</v>
      </c>
      <c r="L237" s="38"/>
      <c r="M237" s="210" t="s">
        <v>1</v>
      </c>
      <c r="N237" s="211" t="s">
        <v>40</v>
      </c>
      <c r="O237" s="71"/>
      <c r="P237" s="212">
        <f>O237*H237</f>
        <v>0</v>
      </c>
      <c r="Q237" s="212">
        <v>6.0000000000000002E-5</v>
      </c>
      <c r="R237" s="212">
        <f>Q237*H237</f>
        <v>4.08E-4</v>
      </c>
      <c r="S237" s="212">
        <v>0</v>
      </c>
      <c r="T237" s="213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4" t="s">
        <v>217</v>
      </c>
      <c r="AT237" s="214" t="s">
        <v>141</v>
      </c>
      <c r="AU237" s="214" t="s">
        <v>83</v>
      </c>
      <c r="AY237" s="16" t="s">
        <v>139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146</v>
      </c>
      <c r="BK237" s="215">
        <f>ROUND(I237*H237,2)</f>
        <v>0</v>
      </c>
      <c r="BL237" s="16" t="s">
        <v>217</v>
      </c>
      <c r="BM237" s="214" t="s">
        <v>1013</v>
      </c>
    </row>
    <row r="238" spans="1:65" s="13" customFormat="1" ht="10.199999999999999">
      <c r="B238" s="216"/>
      <c r="C238" s="217"/>
      <c r="D238" s="218" t="s">
        <v>148</v>
      </c>
      <c r="E238" s="219" t="s">
        <v>1</v>
      </c>
      <c r="F238" s="220" t="s">
        <v>1014</v>
      </c>
      <c r="G238" s="217"/>
      <c r="H238" s="221">
        <v>6.8</v>
      </c>
      <c r="I238" s="222"/>
      <c r="J238" s="217"/>
      <c r="K238" s="217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148</v>
      </c>
      <c r="AU238" s="227" t="s">
        <v>83</v>
      </c>
      <c r="AV238" s="13" t="s">
        <v>83</v>
      </c>
      <c r="AW238" s="13" t="s">
        <v>30</v>
      </c>
      <c r="AX238" s="13" t="s">
        <v>81</v>
      </c>
      <c r="AY238" s="227" t="s">
        <v>139</v>
      </c>
    </row>
    <row r="239" spans="1:65" s="2" customFormat="1" ht="21.75" customHeight="1">
      <c r="A239" s="33"/>
      <c r="B239" s="34"/>
      <c r="C239" s="203" t="s">
        <v>398</v>
      </c>
      <c r="D239" s="203" t="s">
        <v>141</v>
      </c>
      <c r="E239" s="204" t="s">
        <v>1015</v>
      </c>
      <c r="F239" s="205" t="s">
        <v>1016</v>
      </c>
      <c r="G239" s="206" t="s">
        <v>144</v>
      </c>
      <c r="H239" s="207">
        <v>6.8</v>
      </c>
      <c r="I239" s="208"/>
      <c r="J239" s="209">
        <f>ROUND(I239*H239,2)</f>
        <v>0</v>
      </c>
      <c r="K239" s="205" t="s">
        <v>145</v>
      </c>
      <c r="L239" s="38"/>
      <c r="M239" s="210" t="s">
        <v>1</v>
      </c>
      <c r="N239" s="211" t="s">
        <v>40</v>
      </c>
      <c r="O239" s="71"/>
      <c r="P239" s="212">
        <f>O239*H239</f>
        <v>0</v>
      </c>
      <c r="Q239" s="212">
        <v>1.3999999999999999E-4</v>
      </c>
      <c r="R239" s="212">
        <f>Q239*H239</f>
        <v>9.5199999999999994E-4</v>
      </c>
      <c r="S239" s="212">
        <v>0</v>
      </c>
      <c r="T239" s="213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4" t="s">
        <v>217</v>
      </c>
      <c r="AT239" s="214" t="s">
        <v>141</v>
      </c>
      <c r="AU239" s="214" t="s">
        <v>83</v>
      </c>
      <c r="AY239" s="16" t="s">
        <v>139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146</v>
      </c>
      <c r="BK239" s="215">
        <f>ROUND(I239*H239,2)</f>
        <v>0</v>
      </c>
      <c r="BL239" s="16" t="s">
        <v>217</v>
      </c>
      <c r="BM239" s="214" t="s">
        <v>1017</v>
      </c>
    </row>
    <row r="240" spans="1:65" s="2" customFormat="1" ht="21.75" customHeight="1">
      <c r="A240" s="33"/>
      <c r="B240" s="34"/>
      <c r="C240" s="203" t="s">
        <v>403</v>
      </c>
      <c r="D240" s="203" t="s">
        <v>141</v>
      </c>
      <c r="E240" s="204" t="s">
        <v>1018</v>
      </c>
      <c r="F240" s="205" t="s">
        <v>1019</v>
      </c>
      <c r="G240" s="206" t="s">
        <v>144</v>
      </c>
      <c r="H240" s="207">
        <v>6.8</v>
      </c>
      <c r="I240" s="208"/>
      <c r="J240" s="209">
        <f>ROUND(I240*H240,2)</f>
        <v>0</v>
      </c>
      <c r="K240" s="205" t="s">
        <v>145</v>
      </c>
      <c r="L240" s="38"/>
      <c r="M240" s="210" t="s">
        <v>1</v>
      </c>
      <c r="N240" s="211" t="s">
        <v>40</v>
      </c>
      <c r="O240" s="71"/>
      <c r="P240" s="212">
        <f>O240*H240</f>
        <v>0</v>
      </c>
      <c r="Q240" s="212">
        <v>1.2E-4</v>
      </c>
      <c r="R240" s="212">
        <f>Q240*H240</f>
        <v>8.1599999999999999E-4</v>
      </c>
      <c r="S240" s="212">
        <v>0</v>
      </c>
      <c r="T240" s="213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4" t="s">
        <v>217</v>
      </c>
      <c r="AT240" s="214" t="s">
        <v>141</v>
      </c>
      <c r="AU240" s="214" t="s">
        <v>83</v>
      </c>
      <c r="AY240" s="16" t="s">
        <v>139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146</v>
      </c>
      <c r="BK240" s="215">
        <f>ROUND(I240*H240,2)</f>
        <v>0</v>
      </c>
      <c r="BL240" s="16" t="s">
        <v>217</v>
      </c>
      <c r="BM240" s="214" t="s">
        <v>1020</v>
      </c>
    </row>
    <row r="241" spans="1:65" s="2" customFormat="1" ht="16.5" customHeight="1">
      <c r="A241" s="33"/>
      <c r="B241" s="34"/>
      <c r="C241" s="203" t="s">
        <v>409</v>
      </c>
      <c r="D241" s="203" t="s">
        <v>141</v>
      </c>
      <c r="E241" s="204" t="s">
        <v>1021</v>
      </c>
      <c r="F241" s="205" t="s">
        <v>1022</v>
      </c>
      <c r="G241" s="206" t="s">
        <v>144</v>
      </c>
      <c r="H241" s="207">
        <v>125.03</v>
      </c>
      <c r="I241" s="208"/>
      <c r="J241" s="209">
        <f>ROUND(I241*H241,2)</f>
        <v>0</v>
      </c>
      <c r="K241" s="205" t="s">
        <v>145</v>
      </c>
      <c r="L241" s="38"/>
      <c r="M241" s="210" t="s">
        <v>1</v>
      </c>
      <c r="N241" s="211" t="s">
        <v>40</v>
      </c>
      <c r="O241" s="71"/>
      <c r="P241" s="212">
        <f>O241*H241</f>
        <v>0</v>
      </c>
      <c r="Q241" s="212">
        <v>1.0000000000000001E-5</v>
      </c>
      <c r="R241" s="212">
        <f>Q241*H241</f>
        <v>1.2503000000000002E-3</v>
      </c>
      <c r="S241" s="212">
        <v>0</v>
      </c>
      <c r="T241" s="213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14" t="s">
        <v>146</v>
      </c>
      <c r="AT241" s="214" t="s">
        <v>141</v>
      </c>
      <c r="AU241" s="214" t="s">
        <v>83</v>
      </c>
      <c r="AY241" s="16" t="s">
        <v>139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146</v>
      </c>
      <c r="BK241" s="215">
        <f>ROUND(I241*H241,2)</f>
        <v>0</v>
      </c>
      <c r="BL241" s="16" t="s">
        <v>146</v>
      </c>
      <c r="BM241" s="214" t="s">
        <v>1023</v>
      </c>
    </row>
    <row r="242" spans="1:65" s="13" customFormat="1" ht="10.199999999999999">
      <c r="B242" s="216"/>
      <c r="C242" s="217"/>
      <c r="D242" s="218" t="s">
        <v>148</v>
      </c>
      <c r="E242" s="219" t="s">
        <v>1</v>
      </c>
      <c r="F242" s="220" t="s">
        <v>862</v>
      </c>
      <c r="G242" s="217"/>
      <c r="H242" s="221">
        <v>125.03</v>
      </c>
      <c r="I242" s="222"/>
      <c r="J242" s="217"/>
      <c r="K242" s="217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148</v>
      </c>
      <c r="AU242" s="227" t="s">
        <v>83</v>
      </c>
      <c r="AV242" s="13" t="s">
        <v>83</v>
      </c>
      <c r="AW242" s="13" t="s">
        <v>30</v>
      </c>
      <c r="AX242" s="13" t="s">
        <v>81</v>
      </c>
      <c r="AY242" s="227" t="s">
        <v>139</v>
      </c>
    </row>
    <row r="243" spans="1:65" s="2" customFormat="1" ht="21.75" customHeight="1">
      <c r="A243" s="33"/>
      <c r="B243" s="34"/>
      <c r="C243" s="203" t="s">
        <v>414</v>
      </c>
      <c r="D243" s="203" t="s">
        <v>141</v>
      </c>
      <c r="E243" s="204" t="s">
        <v>793</v>
      </c>
      <c r="F243" s="205" t="s">
        <v>1024</v>
      </c>
      <c r="G243" s="206" t="s">
        <v>144</v>
      </c>
      <c r="H243" s="207">
        <v>125.03</v>
      </c>
      <c r="I243" s="208"/>
      <c r="J243" s="209">
        <f>ROUND(I243*H243,2)</f>
        <v>0</v>
      </c>
      <c r="K243" s="205" t="s">
        <v>145</v>
      </c>
      <c r="L243" s="38"/>
      <c r="M243" s="210" t="s">
        <v>1</v>
      </c>
      <c r="N243" s="211" t="s">
        <v>40</v>
      </c>
      <c r="O243" s="71"/>
      <c r="P243" s="212">
        <f>O243*H243</f>
        <v>0</v>
      </c>
      <c r="Q243" s="212">
        <v>1.3999999999999999E-4</v>
      </c>
      <c r="R243" s="212">
        <f>Q243*H243</f>
        <v>1.7504199999999998E-2</v>
      </c>
      <c r="S243" s="212">
        <v>0</v>
      </c>
      <c r="T243" s="213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4" t="s">
        <v>217</v>
      </c>
      <c r="AT243" s="214" t="s">
        <v>141</v>
      </c>
      <c r="AU243" s="214" t="s">
        <v>83</v>
      </c>
      <c r="AY243" s="16" t="s">
        <v>139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146</v>
      </c>
      <c r="BK243" s="215">
        <f>ROUND(I243*H243,2)</f>
        <v>0</v>
      </c>
      <c r="BL243" s="16" t="s">
        <v>217</v>
      </c>
      <c r="BM243" s="214" t="s">
        <v>1025</v>
      </c>
    </row>
    <row r="244" spans="1:65" s="13" customFormat="1" ht="10.199999999999999">
      <c r="B244" s="216"/>
      <c r="C244" s="217"/>
      <c r="D244" s="218" t="s">
        <v>148</v>
      </c>
      <c r="E244" s="219" t="s">
        <v>1</v>
      </c>
      <c r="F244" s="220" t="s">
        <v>862</v>
      </c>
      <c r="G244" s="217"/>
      <c r="H244" s="221">
        <v>125.03</v>
      </c>
      <c r="I244" s="222"/>
      <c r="J244" s="217"/>
      <c r="K244" s="217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148</v>
      </c>
      <c r="AU244" s="227" t="s">
        <v>83</v>
      </c>
      <c r="AV244" s="13" t="s">
        <v>83</v>
      </c>
      <c r="AW244" s="13" t="s">
        <v>30</v>
      </c>
      <c r="AX244" s="13" t="s">
        <v>81</v>
      </c>
      <c r="AY244" s="227" t="s">
        <v>139</v>
      </c>
    </row>
    <row r="245" spans="1:65" s="12" customFormat="1" ht="22.8" customHeight="1">
      <c r="B245" s="187"/>
      <c r="C245" s="188"/>
      <c r="D245" s="189" t="s">
        <v>72</v>
      </c>
      <c r="E245" s="201" t="s">
        <v>1026</v>
      </c>
      <c r="F245" s="201" t="s">
        <v>1027</v>
      </c>
      <c r="G245" s="188"/>
      <c r="H245" s="188"/>
      <c r="I245" s="191"/>
      <c r="J245" s="202">
        <f>BK245</f>
        <v>0</v>
      </c>
      <c r="K245" s="188"/>
      <c r="L245" s="193"/>
      <c r="M245" s="194"/>
      <c r="N245" s="195"/>
      <c r="O245" s="195"/>
      <c r="P245" s="196">
        <f>SUM(P246:P258)</f>
        <v>0</v>
      </c>
      <c r="Q245" s="195"/>
      <c r="R245" s="196">
        <f>SUM(R246:R258)</f>
        <v>0.49857014999999999</v>
      </c>
      <c r="S245" s="195"/>
      <c r="T245" s="197">
        <f>SUM(T246:T258)</f>
        <v>3.3285630000000004E-2</v>
      </c>
      <c r="AR245" s="198" t="s">
        <v>83</v>
      </c>
      <c r="AT245" s="199" t="s">
        <v>72</v>
      </c>
      <c r="AU245" s="199" t="s">
        <v>81</v>
      </c>
      <c r="AY245" s="198" t="s">
        <v>139</v>
      </c>
      <c r="BK245" s="200">
        <f>SUM(BK246:BK258)</f>
        <v>0</v>
      </c>
    </row>
    <row r="246" spans="1:65" s="2" customFormat="1" ht="16.5" customHeight="1">
      <c r="A246" s="33"/>
      <c r="B246" s="34"/>
      <c r="C246" s="203" t="s">
        <v>419</v>
      </c>
      <c r="D246" s="203" t="s">
        <v>141</v>
      </c>
      <c r="E246" s="204" t="s">
        <v>1028</v>
      </c>
      <c r="F246" s="205" t="s">
        <v>1029</v>
      </c>
      <c r="G246" s="206" t="s">
        <v>144</v>
      </c>
      <c r="H246" s="207">
        <v>107.373</v>
      </c>
      <c r="I246" s="208"/>
      <c r="J246" s="209">
        <f>ROUND(I246*H246,2)</f>
        <v>0</v>
      </c>
      <c r="K246" s="205" t="s">
        <v>145</v>
      </c>
      <c r="L246" s="38"/>
      <c r="M246" s="210" t="s">
        <v>1</v>
      </c>
      <c r="N246" s="211" t="s">
        <v>40</v>
      </c>
      <c r="O246" s="71"/>
      <c r="P246" s="212">
        <f>O246*H246</f>
        <v>0</v>
      </c>
      <c r="Q246" s="212">
        <v>1E-3</v>
      </c>
      <c r="R246" s="212">
        <f>Q246*H246</f>
        <v>0.10737300000000001</v>
      </c>
      <c r="S246" s="212">
        <v>3.1E-4</v>
      </c>
      <c r="T246" s="213">
        <f>S246*H246</f>
        <v>3.3285630000000004E-2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4" t="s">
        <v>217</v>
      </c>
      <c r="AT246" s="214" t="s">
        <v>141</v>
      </c>
      <c r="AU246" s="214" t="s">
        <v>83</v>
      </c>
      <c r="AY246" s="16" t="s">
        <v>139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146</v>
      </c>
      <c r="BK246" s="215">
        <f>ROUND(I246*H246,2)</f>
        <v>0</v>
      </c>
      <c r="BL246" s="16" t="s">
        <v>217</v>
      </c>
      <c r="BM246" s="214" t="s">
        <v>1030</v>
      </c>
    </row>
    <row r="247" spans="1:65" s="13" customFormat="1" ht="10.199999999999999">
      <c r="B247" s="216"/>
      <c r="C247" s="217"/>
      <c r="D247" s="218" t="s">
        <v>148</v>
      </c>
      <c r="E247" s="219" t="s">
        <v>1</v>
      </c>
      <c r="F247" s="220" t="s">
        <v>1031</v>
      </c>
      <c r="G247" s="217"/>
      <c r="H247" s="221">
        <v>26.542999999999999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148</v>
      </c>
      <c r="AU247" s="227" t="s">
        <v>83</v>
      </c>
      <c r="AV247" s="13" t="s">
        <v>83</v>
      </c>
      <c r="AW247" s="13" t="s">
        <v>30</v>
      </c>
      <c r="AX247" s="13" t="s">
        <v>73</v>
      </c>
      <c r="AY247" s="227" t="s">
        <v>139</v>
      </c>
    </row>
    <row r="248" spans="1:65" s="13" customFormat="1" ht="20.399999999999999">
      <c r="B248" s="216"/>
      <c r="C248" s="217"/>
      <c r="D248" s="218" t="s">
        <v>148</v>
      </c>
      <c r="E248" s="219" t="s">
        <v>1</v>
      </c>
      <c r="F248" s="220" t="s">
        <v>1032</v>
      </c>
      <c r="G248" s="217"/>
      <c r="H248" s="221">
        <v>80.83</v>
      </c>
      <c r="I248" s="222"/>
      <c r="J248" s="217"/>
      <c r="K248" s="217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148</v>
      </c>
      <c r="AU248" s="227" t="s">
        <v>83</v>
      </c>
      <c r="AV248" s="13" t="s">
        <v>83</v>
      </c>
      <c r="AW248" s="13" t="s">
        <v>30</v>
      </c>
      <c r="AX248" s="13" t="s">
        <v>73</v>
      </c>
      <c r="AY248" s="227" t="s">
        <v>139</v>
      </c>
    </row>
    <row r="249" spans="1:65" s="14" customFormat="1" ht="10.199999999999999">
      <c r="B249" s="238"/>
      <c r="C249" s="239"/>
      <c r="D249" s="218" t="s">
        <v>148</v>
      </c>
      <c r="E249" s="240" t="s">
        <v>1</v>
      </c>
      <c r="F249" s="241" t="s">
        <v>429</v>
      </c>
      <c r="G249" s="239"/>
      <c r="H249" s="242">
        <v>107.37299999999999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AT249" s="248" t="s">
        <v>148</v>
      </c>
      <c r="AU249" s="248" t="s">
        <v>83</v>
      </c>
      <c r="AV249" s="14" t="s">
        <v>146</v>
      </c>
      <c r="AW249" s="14" t="s">
        <v>30</v>
      </c>
      <c r="AX249" s="14" t="s">
        <v>81</v>
      </c>
      <c r="AY249" s="248" t="s">
        <v>139</v>
      </c>
    </row>
    <row r="250" spans="1:65" s="2" customFormat="1" ht="33" customHeight="1">
      <c r="A250" s="33"/>
      <c r="B250" s="34"/>
      <c r="C250" s="203" t="s">
        <v>430</v>
      </c>
      <c r="D250" s="203" t="s">
        <v>141</v>
      </c>
      <c r="E250" s="204" t="s">
        <v>1033</v>
      </c>
      <c r="F250" s="205" t="s">
        <v>1034</v>
      </c>
      <c r="G250" s="206" t="s">
        <v>144</v>
      </c>
      <c r="H250" s="207">
        <v>107.373</v>
      </c>
      <c r="I250" s="208"/>
      <c r="J250" s="209">
        <f>ROUND(I250*H250,2)</f>
        <v>0</v>
      </c>
      <c r="K250" s="205" t="s">
        <v>145</v>
      </c>
      <c r="L250" s="38"/>
      <c r="M250" s="210" t="s">
        <v>1</v>
      </c>
      <c r="N250" s="211" t="s">
        <v>40</v>
      </c>
      <c r="O250" s="71"/>
      <c r="P250" s="212">
        <f>O250*H250</f>
        <v>0</v>
      </c>
      <c r="Q250" s="212">
        <v>3.1800000000000001E-3</v>
      </c>
      <c r="R250" s="212">
        <f>Q250*H250</f>
        <v>0.34144614000000001</v>
      </c>
      <c r="S250" s="212">
        <v>0</v>
      </c>
      <c r="T250" s="213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4" t="s">
        <v>217</v>
      </c>
      <c r="AT250" s="214" t="s">
        <v>141</v>
      </c>
      <c r="AU250" s="214" t="s">
        <v>83</v>
      </c>
      <c r="AY250" s="16" t="s">
        <v>139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146</v>
      </c>
      <c r="BK250" s="215">
        <f>ROUND(I250*H250,2)</f>
        <v>0</v>
      </c>
      <c r="BL250" s="16" t="s">
        <v>217</v>
      </c>
      <c r="BM250" s="214" t="s">
        <v>1035</v>
      </c>
    </row>
    <row r="251" spans="1:65" s="2" customFormat="1" ht="21.75" customHeight="1">
      <c r="A251" s="33"/>
      <c r="B251" s="34"/>
      <c r="C251" s="203" t="s">
        <v>435</v>
      </c>
      <c r="D251" s="203" t="s">
        <v>141</v>
      </c>
      <c r="E251" s="204" t="s">
        <v>1036</v>
      </c>
      <c r="F251" s="205" t="s">
        <v>1037</v>
      </c>
      <c r="G251" s="206" t="s">
        <v>144</v>
      </c>
      <c r="H251" s="207">
        <v>107.373</v>
      </c>
      <c r="I251" s="208"/>
      <c r="J251" s="209">
        <f>ROUND(I251*H251,2)</f>
        <v>0</v>
      </c>
      <c r="K251" s="205" t="s">
        <v>145</v>
      </c>
      <c r="L251" s="38"/>
      <c r="M251" s="210" t="s">
        <v>1</v>
      </c>
      <c r="N251" s="211" t="s">
        <v>40</v>
      </c>
      <c r="O251" s="71"/>
      <c r="P251" s="212">
        <f>O251*H251</f>
        <v>0</v>
      </c>
      <c r="Q251" s="212">
        <v>2.0000000000000001E-4</v>
      </c>
      <c r="R251" s="212">
        <f>Q251*H251</f>
        <v>2.1474600000000003E-2</v>
      </c>
      <c r="S251" s="212">
        <v>0</v>
      </c>
      <c r="T251" s="213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4" t="s">
        <v>217</v>
      </c>
      <c r="AT251" s="214" t="s">
        <v>141</v>
      </c>
      <c r="AU251" s="214" t="s">
        <v>83</v>
      </c>
      <c r="AY251" s="16" t="s">
        <v>139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6" t="s">
        <v>146</v>
      </c>
      <c r="BK251" s="215">
        <f>ROUND(I251*H251,2)</f>
        <v>0</v>
      </c>
      <c r="BL251" s="16" t="s">
        <v>217</v>
      </c>
      <c r="BM251" s="214" t="s">
        <v>1038</v>
      </c>
    </row>
    <row r="252" spans="1:65" s="2" customFormat="1" ht="33" customHeight="1">
      <c r="A252" s="33"/>
      <c r="B252" s="34"/>
      <c r="C252" s="203" t="s">
        <v>440</v>
      </c>
      <c r="D252" s="203" t="s">
        <v>141</v>
      </c>
      <c r="E252" s="204" t="s">
        <v>1039</v>
      </c>
      <c r="F252" s="205" t="s">
        <v>1040</v>
      </c>
      <c r="G252" s="206" t="s">
        <v>144</v>
      </c>
      <c r="H252" s="207">
        <v>2.7</v>
      </c>
      <c r="I252" s="208"/>
      <c r="J252" s="209">
        <f>ROUND(I252*H252,2)</f>
        <v>0</v>
      </c>
      <c r="K252" s="205" t="s">
        <v>145</v>
      </c>
      <c r="L252" s="38"/>
      <c r="M252" s="210" t="s">
        <v>1</v>
      </c>
      <c r="N252" s="211" t="s">
        <v>40</v>
      </c>
      <c r="O252" s="71"/>
      <c r="P252" s="212">
        <f>O252*H252</f>
        <v>0</v>
      </c>
      <c r="Q252" s="212">
        <v>2.0000000000000002E-5</v>
      </c>
      <c r="R252" s="212">
        <f>Q252*H252</f>
        <v>5.4000000000000005E-5</v>
      </c>
      <c r="S252" s="212">
        <v>0</v>
      </c>
      <c r="T252" s="213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4" t="s">
        <v>217</v>
      </c>
      <c r="AT252" s="214" t="s">
        <v>141</v>
      </c>
      <c r="AU252" s="214" t="s">
        <v>83</v>
      </c>
      <c r="AY252" s="16" t="s">
        <v>139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146</v>
      </c>
      <c r="BK252" s="215">
        <f>ROUND(I252*H252,2)</f>
        <v>0</v>
      </c>
      <c r="BL252" s="16" t="s">
        <v>217</v>
      </c>
      <c r="BM252" s="214" t="s">
        <v>1041</v>
      </c>
    </row>
    <row r="253" spans="1:65" s="13" customFormat="1" ht="10.199999999999999">
      <c r="B253" s="216"/>
      <c r="C253" s="217"/>
      <c r="D253" s="218" t="s">
        <v>148</v>
      </c>
      <c r="E253" s="219" t="s">
        <v>1</v>
      </c>
      <c r="F253" s="220" t="s">
        <v>1042</v>
      </c>
      <c r="G253" s="217"/>
      <c r="H253" s="221">
        <v>2.7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148</v>
      </c>
      <c r="AU253" s="227" t="s">
        <v>83</v>
      </c>
      <c r="AV253" s="13" t="s">
        <v>83</v>
      </c>
      <c r="AW253" s="13" t="s">
        <v>30</v>
      </c>
      <c r="AX253" s="13" t="s">
        <v>81</v>
      </c>
      <c r="AY253" s="227" t="s">
        <v>139</v>
      </c>
    </row>
    <row r="254" spans="1:65" s="2" customFormat="1" ht="21.75" customHeight="1">
      <c r="A254" s="33"/>
      <c r="B254" s="34"/>
      <c r="C254" s="203" t="s">
        <v>445</v>
      </c>
      <c r="D254" s="203" t="s">
        <v>141</v>
      </c>
      <c r="E254" s="204" t="s">
        <v>1043</v>
      </c>
      <c r="F254" s="205" t="s">
        <v>1044</v>
      </c>
      <c r="G254" s="206" t="s">
        <v>144</v>
      </c>
      <c r="H254" s="207">
        <v>4</v>
      </c>
      <c r="I254" s="208"/>
      <c r="J254" s="209">
        <f>ROUND(I254*H254,2)</f>
        <v>0</v>
      </c>
      <c r="K254" s="205" t="s">
        <v>145</v>
      </c>
      <c r="L254" s="38"/>
      <c r="M254" s="210" t="s">
        <v>1</v>
      </c>
      <c r="N254" s="211" t="s">
        <v>40</v>
      </c>
      <c r="O254" s="71"/>
      <c r="P254" s="212">
        <f>O254*H254</f>
        <v>0</v>
      </c>
      <c r="Q254" s="212">
        <v>1.0000000000000001E-5</v>
      </c>
      <c r="R254" s="212">
        <f>Q254*H254</f>
        <v>4.0000000000000003E-5</v>
      </c>
      <c r="S254" s="212">
        <v>0</v>
      </c>
      <c r="T254" s="213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4" t="s">
        <v>217</v>
      </c>
      <c r="AT254" s="214" t="s">
        <v>141</v>
      </c>
      <c r="AU254" s="214" t="s">
        <v>83</v>
      </c>
      <c r="AY254" s="16" t="s">
        <v>139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146</v>
      </c>
      <c r="BK254" s="215">
        <f>ROUND(I254*H254,2)</f>
        <v>0</v>
      </c>
      <c r="BL254" s="16" t="s">
        <v>217</v>
      </c>
      <c r="BM254" s="214" t="s">
        <v>1045</v>
      </c>
    </row>
    <row r="255" spans="1:65" s="13" customFormat="1" ht="10.199999999999999">
      <c r="B255" s="216"/>
      <c r="C255" s="217"/>
      <c r="D255" s="218" t="s">
        <v>148</v>
      </c>
      <c r="E255" s="219" t="s">
        <v>1</v>
      </c>
      <c r="F255" s="220" t="s">
        <v>1046</v>
      </c>
      <c r="G255" s="217"/>
      <c r="H255" s="221">
        <v>4</v>
      </c>
      <c r="I255" s="222"/>
      <c r="J255" s="217"/>
      <c r="K255" s="217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148</v>
      </c>
      <c r="AU255" s="227" t="s">
        <v>83</v>
      </c>
      <c r="AV255" s="13" t="s">
        <v>83</v>
      </c>
      <c r="AW255" s="13" t="s">
        <v>30</v>
      </c>
      <c r="AX255" s="13" t="s">
        <v>81</v>
      </c>
      <c r="AY255" s="227" t="s">
        <v>139</v>
      </c>
    </row>
    <row r="256" spans="1:65" s="2" customFormat="1" ht="21.75" customHeight="1">
      <c r="A256" s="33"/>
      <c r="B256" s="34"/>
      <c r="C256" s="203" t="s">
        <v>450</v>
      </c>
      <c r="D256" s="203" t="s">
        <v>141</v>
      </c>
      <c r="E256" s="204" t="s">
        <v>1047</v>
      </c>
      <c r="F256" s="205" t="s">
        <v>1048</v>
      </c>
      <c r="G256" s="206" t="s">
        <v>144</v>
      </c>
      <c r="H256" s="207">
        <v>26.542999999999999</v>
      </c>
      <c r="I256" s="208"/>
      <c r="J256" s="209">
        <f>ROUND(I256*H256,2)</f>
        <v>0</v>
      </c>
      <c r="K256" s="205" t="s">
        <v>145</v>
      </c>
      <c r="L256" s="38"/>
      <c r="M256" s="210" t="s">
        <v>1</v>
      </c>
      <c r="N256" s="211" t="s">
        <v>40</v>
      </c>
      <c r="O256" s="71"/>
      <c r="P256" s="212">
        <f>O256*H256</f>
        <v>0</v>
      </c>
      <c r="Q256" s="212">
        <v>1.0000000000000001E-5</v>
      </c>
      <c r="R256" s="212">
        <f>Q256*H256</f>
        <v>2.6543000000000004E-4</v>
      </c>
      <c r="S256" s="212">
        <v>0</v>
      </c>
      <c r="T256" s="213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4" t="s">
        <v>217</v>
      </c>
      <c r="AT256" s="214" t="s">
        <v>141</v>
      </c>
      <c r="AU256" s="214" t="s">
        <v>83</v>
      </c>
      <c r="AY256" s="16" t="s">
        <v>139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146</v>
      </c>
      <c r="BK256" s="215">
        <f>ROUND(I256*H256,2)</f>
        <v>0</v>
      </c>
      <c r="BL256" s="16" t="s">
        <v>217</v>
      </c>
      <c r="BM256" s="214" t="s">
        <v>1049</v>
      </c>
    </row>
    <row r="257" spans="1:65" s="13" customFormat="1" ht="10.199999999999999">
      <c r="B257" s="216"/>
      <c r="C257" s="217"/>
      <c r="D257" s="218" t="s">
        <v>148</v>
      </c>
      <c r="E257" s="219" t="s">
        <v>1</v>
      </c>
      <c r="F257" s="220" t="s">
        <v>843</v>
      </c>
      <c r="G257" s="217"/>
      <c r="H257" s="221">
        <v>26.542999999999999</v>
      </c>
      <c r="I257" s="222"/>
      <c r="J257" s="217"/>
      <c r="K257" s="217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148</v>
      </c>
      <c r="AU257" s="227" t="s">
        <v>83</v>
      </c>
      <c r="AV257" s="13" t="s">
        <v>83</v>
      </c>
      <c r="AW257" s="13" t="s">
        <v>30</v>
      </c>
      <c r="AX257" s="13" t="s">
        <v>81</v>
      </c>
      <c r="AY257" s="227" t="s">
        <v>139</v>
      </c>
    </row>
    <row r="258" spans="1:65" s="2" customFormat="1" ht="33" customHeight="1">
      <c r="A258" s="33"/>
      <c r="B258" s="34"/>
      <c r="C258" s="203" t="s">
        <v>455</v>
      </c>
      <c r="D258" s="203" t="s">
        <v>141</v>
      </c>
      <c r="E258" s="204" t="s">
        <v>1050</v>
      </c>
      <c r="F258" s="205" t="s">
        <v>1051</v>
      </c>
      <c r="G258" s="206" t="s">
        <v>144</v>
      </c>
      <c r="H258" s="207">
        <v>107.373</v>
      </c>
      <c r="I258" s="208"/>
      <c r="J258" s="209">
        <f>ROUND(I258*H258,2)</f>
        <v>0</v>
      </c>
      <c r="K258" s="205" t="s">
        <v>145</v>
      </c>
      <c r="L258" s="38"/>
      <c r="M258" s="210" t="s">
        <v>1</v>
      </c>
      <c r="N258" s="211" t="s">
        <v>40</v>
      </c>
      <c r="O258" s="71"/>
      <c r="P258" s="212">
        <f>O258*H258</f>
        <v>0</v>
      </c>
      <c r="Q258" s="212">
        <v>2.5999999999999998E-4</v>
      </c>
      <c r="R258" s="212">
        <f>Q258*H258</f>
        <v>2.7916979999999997E-2</v>
      </c>
      <c r="S258" s="212">
        <v>0</v>
      </c>
      <c r="T258" s="213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4" t="s">
        <v>217</v>
      </c>
      <c r="AT258" s="214" t="s">
        <v>141</v>
      </c>
      <c r="AU258" s="214" t="s">
        <v>83</v>
      </c>
      <c r="AY258" s="16" t="s">
        <v>139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146</v>
      </c>
      <c r="BK258" s="215">
        <f>ROUND(I258*H258,2)</f>
        <v>0</v>
      </c>
      <c r="BL258" s="16" t="s">
        <v>217</v>
      </c>
      <c r="BM258" s="214" t="s">
        <v>1052</v>
      </c>
    </row>
    <row r="259" spans="1:65" s="12" customFormat="1" ht="22.8" customHeight="1">
      <c r="B259" s="187"/>
      <c r="C259" s="188"/>
      <c r="D259" s="189" t="s">
        <v>72</v>
      </c>
      <c r="E259" s="201" t="s">
        <v>1053</v>
      </c>
      <c r="F259" s="201" t="s">
        <v>1054</v>
      </c>
      <c r="G259" s="188"/>
      <c r="H259" s="188"/>
      <c r="I259" s="191"/>
      <c r="J259" s="202">
        <f>BK259</f>
        <v>0</v>
      </c>
      <c r="K259" s="188"/>
      <c r="L259" s="193"/>
      <c r="M259" s="194"/>
      <c r="N259" s="195"/>
      <c r="O259" s="195"/>
      <c r="P259" s="196">
        <f>SUM(P260:P263)</f>
        <v>0</v>
      </c>
      <c r="Q259" s="195"/>
      <c r="R259" s="196">
        <f>SUM(R260:R263)</f>
        <v>2.1640000000000001E-3</v>
      </c>
      <c r="S259" s="195"/>
      <c r="T259" s="197">
        <f>SUM(T260:T263)</f>
        <v>0</v>
      </c>
      <c r="AR259" s="198" t="s">
        <v>83</v>
      </c>
      <c r="AT259" s="199" t="s">
        <v>72</v>
      </c>
      <c r="AU259" s="199" t="s">
        <v>81</v>
      </c>
      <c r="AY259" s="198" t="s">
        <v>139</v>
      </c>
      <c r="BK259" s="200">
        <f>SUM(BK260:BK263)</f>
        <v>0</v>
      </c>
    </row>
    <row r="260" spans="1:65" s="2" customFormat="1" ht="21.75" customHeight="1">
      <c r="A260" s="33"/>
      <c r="B260" s="34"/>
      <c r="C260" s="203" t="s">
        <v>460</v>
      </c>
      <c r="D260" s="203" t="s">
        <v>141</v>
      </c>
      <c r="E260" s="204" t="s">
        <v>1055</v>
      </c>
      <c r="F260" s="205" t="s">
        <v>1056</v>
      </c>
      <c r="G260" s="206" t="s">
        <v>157</v>
      </c>
      <c r="H260" s="207">
        <v>2.8</v>
      </c>
      <c r="I260" s="208"/>
      <c r="J260" s="209">
        <f>ROUND(I260*H260,2)</f>
        <v>0</v>
      </c>
      <c r="K260" s="205" t="s">
        <v>145</v>
      </c>
      <c r="L260" s="38"/>
      <c r="M260" s="210" t="s">
        <v>1</v>
      </c>
      <c r="N260" s="211" t="s">
        <v>40</v>
      </c>
      <c r="O260" s="71"/>
      <c r="P260" s="212">
        <f>O260*H260</f>
        <v>0</v>
      </c>
      <c r="Q260" s="212">
        <v>7.6000000000000004E-4</v>
      </c>
      <c r="R260" s="212">
        <f>Q260*H260</f>
        <v>2.1280000000000001E-3</v>
      </c>
      <c r="S260" s="212">
        <v>0</v>
      </c>
      <c r="T260" s="213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4" t="s">
        <v>217</v>
      </c>
      <c r="AT260" s="214" t="s">
        <v>141</v>
      </c>
      <c r="AU260" s="214" t="s">
        <v>83</v>
      </c>
      <c r="AY260" s="16" t="s">
        <v>139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146</v>
      </c>
      <c r="BK260" s="215">
        <f>ROUND(I260*H260,2)</f>
        <v>0</v>
      </c>
      <c r="BL260" s="16" t="s">
        <v>217</v>
      </c>
      <c r="BM260" s="214" t="s">
        <v>1057</v>
      </c>
    </row>
    <row r="261" spans="1:65" s="13" customFormat="1" ht="10.199999999999999">
      <c r="B261" s="216"/>
      <c r="C261" s="217"/>
      <c r="D261" s="218" t="s">
        <v>148</v>
      </c>
      <c r="E261" s="219" t="s">
        <v>1</v>
      </c>
      <c r="F261" s="220" t="s">
        <v>1058</v>
      </c>
      <c r="G261" s="217"/>
      <c r="H261" s="221">
        <v>2.8</v>
      </c>
      <c r="I261" s="222"/>
      <c r="J261" s="217"/>
      <c r="K261" s="217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148</v>
      </c>
      <c r="AU261" s="227" t="s">
        <v>83</v>
      </c>
      <c r="AV261" s="13" t="s">
        <v>83</v>
      </c>
      <c r="AW261" s="13" t="s">
        <v>30</v>
      </c>
      <c r="AX261" s="13" t="s">
        <v>81</v>
      </c>
      <c r="AY261" s="227" t="s">
        <v>139</v>
      </c>
    </row>
    <row r="262" spans="1:65" s="2" customFormat="1" ht="33" customHeight="1">
      <c r="A262" s="33"/>
      <c r="B262" s="34"/>
      <c r="C262" s="203" t="s">
        <v>465</v>
      </c>
      <c r="D262" s="203" t="s">
        <v>141</v>
      </c>
      <c r="E262" s="204" t="s">
        <v>1059</v>
      </c>
      <c r="F262" s="205" t="s">
        <v>1060</v>
      </c>
      <c r="G262" s="206" t="s">
        <v>144</v>
      </c>
      <c r="H262" s="207">
        <v>0.45</v>
      </c>
      <c r="I262" s="208"/>
      <c r="J262" s="209">
        <f>ROUND(I262*H262,2)</f>
        <v>0</v>
      </c>
      <c r="K262" s="205" t="s">
        <v>145</v>
      </c>
      <c r="L262" s="38"/>
      <c r="M262" s="210" t="s">
        <v>1</v>
      </c>
      <c r="N262" s="211" t="s">
        <v>40</v>
      </c>
      <c r="O262" s="71"/>
      <c r="P262" s="212">
        <f>O262*H262</f>
        <v>0</v>
      </c>
      <c r="Q262" s="212">
        <v>8.0000000000000007E-5</v>
      </c>
      <c r="R262" s="212">
        <f>Q262*H262</f>
        <v>3.6000000000000001E-5</v>
      </c>
      <c r="S262" s="212">
        <v>0</v>
      </c>
      <c r="T262" s="213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4" t="s">
        <v>217</v>
      </c>
      <c r="AT262" s="214" t="s">
        <v>141</v>
      </c>
      <c r="AU262" s="214" t="s">
        <v>83</v>
      </c>
      <c r="AY262" s="16" t="s">
        <v>139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146</v>
      </c>
      <c r="BK262" s="215">
        <f>ROUND(I262*H262,2)</f>
        <v>0</v>
      </c>
      <c r="BL262" s="16" t="s">
        <v>217</v>
      </c>
      <c r="BM262" s="214" t="s">
        <v>1061</v>
      </c>
    </row>
    <row r="263" spans="1:65" s="13" customFormat="1" ht="10.199999999999999">
      <c r="B263" s="216"/>
      <c r="C263" s="217"/>
      <c r="D263" s="218" t="s">
        <v>148</v>
      </c>
      <c r="E263" s="219" t="s">
        <v>1</v>
      </c>
      <c r="F263" s="220" t="s">
        <v>1062</v>
      </c>
      <c r="G263" s="217"/>
      <c r="H263" s="221">
        <v>0.45</v>
      </c>
      <c r="I263" s="222"/>
      <c r="J263" s="217"/>
      <c r="K263" s="217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148</v>
      </c>
      <c r="AU263" s="227" t="s">
        <v>83</v>
      </c>
      <c r="AV263" s="13" t="s">
        <v>83</v>
      </c>
      <c r="AW263" s="13" t="s">
        <v>30</v>
      </c>
      <c r="AX263" s="13" t="s">
        <v>81</v>
      </c>
      <c r="AY263" s="227" t="s">
        <v>139</v>
      </c>
    </row>
    <row r="264" spans="1:65" s="12" customFormat="1" ht="25.95" customHeight="1">
      <c r="B264" s="187"/>
      <c r="C264" s="188"/>
      <c r="D264" s="189" t="s">
        <v>72</v>
      </c>
      <c r="E264" s="190" t="s">
        <v>814</v>
      </c>
      <c r="F264" s="190" t="s">
        <v>815</v>
      </c>
      <c r="G264" s="188"/>
      <c r="H264" s="188"/>
      <c r="I264" s="191"/>
      <c r="J264" s="192">
        <f>BK264</f>
        <v>0</v>
      </c>
      <c r="K264" s="188"/>
      <c r="L264" s="193"/>
      <c r="M264" s="194"/>
      <c r="N264" s="195"/>
      <c r="O264" s="195"/>
      <c r="P264" s="196">
        <f>P265+P267+P269</f>
        <v>0</v>
      </c>
      <c r="Q264" s="195"/>
      <c r="R264" s="196">
        <f>R265+R267+R269</f>
        <v>0</v>
      </c>
      <c r="S264" s="195"/>
      <c r="T264" s="197">
        <f>T265+T267+T269</f>
        <v>0</v>
      </c>
      <c r="AR264" s="198" t="s">
        <v>164</v>
      </c>
      <c r="AT264" s="199" t="s">
        <v>72</v>
      </c>
      <c r="AU264" s="199" t="s">
        <v>73</v>
      </c>
      <c r="AY264" s="198" t="s">
        <v>139</v>
      </c>
      <c r="BK264" s="200">
        <f>BK265+BK267+BK269</f>
        <v>0</v>
      </c>
    </row>
    <row r="265" spans="1:65" s="12" customFormat="1" ht="22.8" customHeight="1">
      <c r="B265" s="187"/>
      <c r="C265" s="188"/>
      <c r="D265" s="189" t="s">
        <v>72</v>
      </c>
      <c r="E265" s="201" t="s">
        <v>816</v>
      </c>
      <c r="F265" s="201" t="s">
        <v>817</v>
      </c>
      <c r="G265" s="188"/>
      <c r="H265" s="188"/>
      <c r="I265" s="191"/>
      <c r="J265" s="202">
        <f>BK265</f>
        <v>0</v>
      </c>
      <c r="K265" s="188"/>
      <c r="L265" s="193"/>
      <c r="M265" s="194"/>
      <c r="N265" s="195"/>
      <c r="O265" s="195"/>
      <c r="P265" s="196">
        <f>P266</f>
        <v>0</v>
      </c>
      <c r="Q265" s="195"/>
      <c r="R265" s="196">
        <f>R266</f>
        <v>0</v>
      </c>
      <c r="S265" s="195"/>
      <c r="T265" s="197">
        <f>T266</f>
        <v>0</v>
      </c>
      <c r="AR265" s="198" t="s">
        <v>164</v>
      </c>
      <c r="AT265" s="199" t="s">
        <v>72</v>
      </c>
      <c r="AU265" s="199" t="s">
        <v>81</v>
      </c>
      <c r="AY265" s="198" t="s">
        <v>139</v>
      </c>
      <c r="BK265" s="200">
        <f>BK266</f>
        <v>0</v>
      </c>
    </row>
    <row r="266" spans="1:65" s="2" customFormat="1" ht="16.5" customHeight="1">
      <c r="A266" s="33"/>
      <c r="B266" s="34"/>
      <c r="C266" s="203" t="s">
        <v>469</v>
      </c>
      <c r="D266" s="203" t="s">
        <v>141</v>
      </c>
      <c r="E266" s="204" t="s">
        <v>819</v>
      </c>
      <c r="F266" s="205" t="s">
        <v>820</v>
      </c>
      <c r="G266" s="206" t="s">
        <v>821</v>
      </c>
      <c r="H266" s="207">
        <v>1</v>
      </c>
      <c r="I266" s="208"/>
      <c r="J266" s="209">
        <f>ROUND(I266*H266,2)</f>
        <v>0</v>
      </c>
      <c r="K266" s="205" t="s">
        <v>145</v>
      </c>
      <c r="L266" s="38"/>
      <c r="M266" s="210" t="s">
        <v>1</v>
      </c>
      <c r="N266" s="211" t="s">
        <v>40</v>
      </c>
      <c r="O266" s="71"/>
      <c r="P266" s="212">
        <f>O266*H266</f>
        <v>0</v>
      </c>
      <c r="Q266" s="212">
        <v>0</v>
      </c>
      <c r="R266" s="212">
        <f>Q266*H266</f>
        <v>0</v>
      </c>
      <c r="S266" s="212">
        <v>0</v>
      </c>
      <c r="T266" s="213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4" t="s">
        <v>822</v>
      </c>
      <c r="AT266" s="214" t="s">
        <v>141</v>
      </c>
      <c r="AU266" s="214" t="s">
        <v>83</v>
      </c>
      <c r="AY266" s="16" t="s">
        <v>139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6" t="s">
        <v>146</v>
      </c>
      <c r="BK266" s="215">
        <f>ROUND(I266*H266,2)</f>
        <v>0</v>
      </c>
      <c r="BL266" s="16" t="s">
        <v>822</v>
      </c>
      <c r="BM266" s="214" t="s">
        <v>1063</v>
      </c>
    </row>
    <row r="267" spans="1:65" s="12" customFormat="1" ht="22.8" customHeight="1">
      <c r="B267" s="187"/>
      <c r="C267" s="188"/>
      <c r="D267" s="189" t="s">
        <v>72</v>
      </c>
      <c r="E267" s="201" t="s">
        <v>824</v>
      </c>
      <c r="F267" s="201" t="s">
        <v>825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P268</f>
        <v>0</v>
      </c>
      <c r="Q267" s="195"/>
      <c r="R267" s="196">
        <f>R268</f>
        <v>0</v>
      </c>
      <c r="S267" s="195"/>
      <c r="T267" s="197">
        <f>T268</f>
        <v>0</v>
      </c>
      <c r="AR267" s="198" t="s">
        <v>164</v>
      </c>
      <c r="AT267" s="199" t="s">
        <v>72</v>
      </c>
      <c r="AU267" s="199" t="s">
        <v>81</v>
      </c>
      <c r="AY267" s="198" t="s">
        <v>139</v>
      </c>
      <c r="BK267" s="200">
        <f>BK268</f>
        <v>0</v>
      </c>
    </row>
    <row r="268" spans="1:65" s="2" customFormat="1" ht="16.5" customHeight="1">
      <c r="A268" s="33"/>
      <c r="B268" s="34"/>
      <c r="C268" s="203" t="s">
        <v>474</v>
      </c>
      <c r="D268" s="203" t="s">
        <v>141</v>
      </c>
      <c r="E268" s="204" t="s">
        <v>827</v>
      </c>
      <c r="F268" s="205" t="s">
        <v>825</v>
      </c>
      <c r="G268" s="206" t="s">
        <v>821</v>
      </c>
      <c r="H268" s="207">
        <v>1</v>
      </c>
      <c r="I268" s="208"/>
      <c r="J268" s="209">
        <f>ROUND(I268*H268,2)</f>
        <v>0</v>
      </c>
      <c r="K268" s="205" t="s">
        <v>145</v>
      </c>
      <c r="L268" s="38"/>
      <c r="M268" s="210" t="s">
        <v>1</v>
      </c>
      <c r="N268" s="211" t="s">
        <v>40</v>
      </c>
      <c r="O268" s="71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4" t="s">
        <v>822</v>
      </c>
      <c r="AT268" s="214" t="s">
        <v>141</v>
      </c>
      <c r="AU268" s="214" t="s">
        <v>83</v>
      </c>
      <c r="AY268" s="16" t="s">
        <v>139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146</v>
      </c>
      <c r="BK268" s="215">
        <f>ROUND(I268*H268,2)</f>
        <v>0</v>
      </c>
      <c r="BL268" s="16" t="s">
        <v>822</v>
      </c>
      <c r="BM268" s="214" t="s">
        <v>1064</v>
      </c>
    </row>
    <row r="269" spans="1:65" s="12" customFormat="1" ht="22.8" customHeight="1">
      <c r="B269" s="187"/>
      <c r="C269" s="188"/>
      <c r="D269" s="189" t="s">
        <v>72</v>
      </c>
      <c r="E269" s="201" t="s">
        <v>829</v>
      </c>
      <c r="F269" s="201" t="s">
        <v>830</v>
      </c>
      <c r="G269" s="188"/>
      <c r="H269" s="188"/>
      <c r="I269" s="191"/>
      <c r="J269" s="202">
        <f>BK269</f>
        <v>0</v>
      </c>
      <c r="K269" s="188"/>
      <c r="L269" s="193"/>
      <c r="M269" s="194"/>
      <c r="N269" s="195"/>
      <c r="O269" s="195"/>
      <c r="P269" s="196">
        <f>P270</f>
        <v>0</v>
      </c>
      <c r="Q269" s="195"/>
      <c r="R269" s="196">
        <f>R270</f>
        <v>0</v>
      </c>
      <c r="S269" s="195"/>
      <c r="T269" s="197">
        <f>T270</f>
        <v>0</v>
      </c>
      <c r="AR269" s="198" t="s">
        <v>164</v>
      </c>
      <c r="AT269" s="199" t="s">
        <v>72</v>
      </c>
      <c r="AU269" s="199" t="s">
        <v>81</v>
      </c>
      <c r="AY269" s="198" t="s">
        <v>139</v>
      </c>
      <c r="BK269" s="200">
        <f>BK270</f>
        <v>0</v>
      </c>
    </row>
    <row r="270" spans="1:65" s="2" customFormat="1" ht="16.5" customHeight="1">
      <c r="A270" s="33"/>
      <c r="B270" s="34"/>
      <c r="C270" s="203" t="s">
        <v>479</v>
      </c>
      <c r="D270" s="203" t="s">
        <v>141</v>
      </c>
      <c r="E270" s="204" t="s">
        <v>832</v>
      </c>
      <c r="F270" s="205" t="s">
        <v>830</v>
      </c>
      <c r="G270" s="206" t="s">
        <v>821</v>
      </c>
      <c r="H270" s="207">
        <v>1</v>
      </c>
      <c r="I270" s="208"/>
      <c r="J270" s="209">
        <f>ROUND(I270*H270,2)</f>
        <v>0</v>
      </c>
      <c r="K270" s="205" t="s">
        <v>145</v>
      </c>
      <c r="L270" s="38"/>
      <c r="M270" s="252" t="s">
        <v>1</v>
      </c>
      <c r="N270" s="253" t="s">
        <v>40</v>
      </c>
      <c r="O270" s="254"/>
      <c r="P270" s="255">
        <f>O270*H270</f>
        <v>0</v>
      </c>
      <c r="Q270" s="255">
        <v>0</v>
      </c>
      <c r="R270" s="255">
        <f>Q270*H270</f>
        <v>0</v>
      </c>
      <c r="S270" s="255">
        <v>0</v>
      </c>
      <c r="T270" s="256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14" t="s">
        <v>822</v>
      </c>
      <c r="AT270" s="214" t="s">
        <v>141</v>
      </c>
      <c r="AU270" s="214" t="s">
        <v>83</v>
      </c>
      <c r="AY270" s="16" t="s">
        <v>139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146</v>
      </c>
      <c r="BK270" s="215">
        <f>ROUND(I270*H270,2)</f>
        <v>0</v>
      </c>
      <c r="BL270" s="16" t="s">
        <v>822</v>
      </c>
      <c r="BM270" s="214" t="s">
        <v>1065</v>
      </c>
    </row>
    <row r="271" spans="1:65" s="2" customFormat="1" ht="6.9" customHeight="1">
      <c r="A271" s="33"/>
      <c r="B271" s="54"/>
      <c r="C271" s="55"/>
      <c r="D271" s="55"/>
      <c r="E271" s="55"/>
      <c r="F271" s="55"/>
      <c r="G271" s="55"/>
      <c r="H271" s="55"/>
      <c r="I271" s="152"/>
      <c r="J271" s="55"/>
      <c r="K271" s="55"/>
      <c r="L271" s="38"/>
      <c r="M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</row>
  </sheetData>
  <sheetProtection algorithmName="SHA-512" hashValue="yIfGu0fp8T3Yfh7U8v9P1vbgXtcLJExDH9QTyYjH8NzIka8yUY8ckKqCTOYYM/fxQo41sOvwGLHfgfttGqGDaw==" saltValue="mEtlZwxK7dQOvElZYXZe3Zszd1LBAqsfqsPl8lkCDfwFblde1pDK5H9YNb8rURd2uEjIWemCNc2B2l4E7XjARA==" spinCount="100000" sheet="1" objects="1" scenarios="1" formatColumns="0" formatRows="0" autoFilter="0"/>
  <autoFilter ref="C133:K270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8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83</v>
      </c>
    </row>
    <row r="4" spans="1:46" s="1" customFormat="1" ht="24.9" customHeight="1">
      <c r="B4" s="19"/>
      <c r="D4" s="112" t="s">
        <v>93</v>
      </c>
      <c r="I4" s="108"/>
      <c r="L4" s="19"/>
      <c r="M4" s="113" t="s">
        <v>10</v>
      </c>
      <c r="AT4" s="16" t="s">
        <v>30</v>
      </c>
    </row>
    <row r="5" spans="1:46" s="1" customFormat="1" ht="6.9" customHeight="1">
      <c r="B5" s="19"/>
      <c r="I5" s="108"/>
      <c r="L5" s="19"/>
    </row>
    <row r="6" spans="1:46" s="1" customFormat="1" ht="12" customHeight="1">
      <c r="B6" s="19"/>
      <c r="D6" s="114" t="s">
        <v>16</v>
      </c>
      <c r="I6" s="108"/>
      <c r="L6" s="19"/>
    </row>
    <row r="7" spans="1:46" s="1" customFormat="1" ht="16.5" customHeight="1">
      <c r="B7" s="19"/>
      <c r="E7" s="298" t="str">
        <f>'Rekapitulace stavby'!K6</f>
        <v>Ševětín ON - oprava výpravní budovy</v>
      </c>
      <c r="F7" s="299"/>
      <c r="G7" s="299"/>
      <c r="H7" s="299"/>
      <c r="I7" s="108"/>
      <c r="L7" s="19"/>
    </row>
    <row r="8" spans="1:46" s="2" customFormat="1" ht="12" customHeight="1">
      <c r="A8" s="33"/>
      <c r="B8" s="38"/>
      <c r="C8" s="33"/>
      <c r="D8" s="114" t="s">
        <v>94</v>
      </c>
      <c r="E8" s="33"/>
      <c r="F8" s="33"/>
      <c r="G8" s="33"/>
      <c r="H8" s="33"/>
      <c r="I8" s="115"/>
      <c r="J8" s="33"/>
      <c r="K8" s="33"/>
      <c r="L8" s="5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1066</v>
      </c>
      <c r="F9" s="301"/>
      <c r="G9" s="301"/>
      <c r="H9" s="301"/>
      <c r="I9" s="115"/>
      <c r="J9" s="33"/>
      <c r="K9" s="33"/>
      <c r="L9" s="5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16. 1. 2020</v>
      </c>
      <c r="K12" s="33"/>
      <c r="L12" s="5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">
        <v>1</v>
      </c>
      <c r="K14" s="33"/>
      <c r="L14" s="5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">
        <v>21</v>
      </c>
      <c r="F15" s="33"/>
      <c r="G15" s="33"/>
      <c r="H15" s="33"/>
      <c r="I15" s="117" t="s">
        <v>26</v>
      </c>
      <c r="J15" s="116" t="s">
        <v>1</v>
      </c>
      <c r="K15" s="33"/>
      <c r="L15" s="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7" t="s">
        <v>26</v>
      </c>
      <c r="J18" s="29" t="str">
        <f>'Rekapitulace stavby'!AN14</f>
        <v>Vyplň údaj</v>
      </c>
      <c r="K18" s="33"/>
      <c r="L18" s="5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">
        <v>1</v>
      </c>
      <c r="K20" s="33"/>
      <c r="L20" s="5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">
        <v>21</v>
      </c>
      <c r="F21" s="33"/>
      <c r="G21" s="33"/>
      <c r="H21" s="33"/>
      <c r="I21" s="117" t="s">
        <v>26</v>
      </c>
      <c r="J21" s="116" t="s">
        <v>1</v>
      </c>
      <c r="K21" s="33"/>
      <c r="L21" s="5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">
        <v>1</v>
      </c>
      <c r="K23" s="33"/>
      <c r="L23" s="5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21</v>
      </c>
      <c r="F24" s="33"/>
      <c r="G24" s="33"/>
      <c r="H24" s="33"/>
      <c r="I24" s="117" t="s">
        <v>26</v>
      </c>
      <c r="J24" s="116" t="s">
        <v>1</v>
      </c>
      <c r="K24" s="33"/>
      <c r="L24" s="5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04" t="s">
        <v>1</v>
      </c>
      <c r="F27" s="304"/>
      <c r="G27" s="304"/>
      <c r="H27" s="30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ROUND(J127, 2)</f>
        <v>0</v>
      </c>
      <c r="K30" s="33"/>
      <c r="L30" s="5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ROUND((SUM(BE127:BE182)),  2)</f>
        <v>0</v>
      </c>
      <c r="G33" s="33"/>
      <c r="H33" s="33"/>
      <c r="I33" s="131">
        <v>0.21</v>
      </c>
      <c r="J33" s="130">
        <f>ROUND(((SUM(BE127:BE182))*I33),  2)</f>
        <v>0</v>
      </c>
      <c r="K33" s="33"/>
      <c r="L33" s="5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4" t="s">
        <v>39</v>
      </c>
      <c r="F34" s="130">
        <f>ROUND((SUM(BF127:BF182)),  2)</f>
        <v>0</v>
      </c>
      <c r="G34" s="33"/>
      <c r="H34" s="33"/>
      <c r="I34" s="131">
        <v>0.15</v>
      </c>
      <c r="J34" s="130">
        <f>ROUND(((SUM(BF127:BF182))*I34),  2)</f>
        <v>0</v>
      </c>
      <c r="K34" s="33"/>
      <c r="L34" s="5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4" t="s">
        <v>37</v>
      </c>
      <c r="E35" s="114" t="s">
        <v>40</v>
      </c>
      <c r="F35" s="130">
        <f>ROUND((SUM(BG127:BG182)),  2)</f>
        <v>0</v>
      </c>
      <c r="G35" s="33"/>
      <c r="H35" s="33"/>
      <c r="I35" s="131">
        <v>0.21</v>
      </c>
      <c r="J35" s="130">
        <f>0</f>
        <v>0</v>
      </c>
      <c r="K35" s="33"/>
      <c r="L35" s="5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4" t="s">
        <v>41</v>
      </c>
      <c r="F36" s="130">
        <f>ROUND((SUM(BH127:BH182)),  2)</f>
        <v>0</v>
      </c>
      <c r="G36" s="33"/>
      <c r="H36" s="33"/>
      <c r="I36" s="131">
        <v>0.15</v>
      </c>
      <c r="J36" s="130">
        <f>0</f>
        <v>0</v>
      </c>
      <c r="K36" s="33"/>
      <c r="L36" s="5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4" t="s">
        <v>42</v>
      </c>
      <c r="F37" s="130">
        <f>ROUND((SUM(BI127:BI182)),  2)</f>
        <v>0</v>
      </c>
      <c r="G37" s="33"/>
      <c r="H37" s="33"/>
      <c r="I37" s="131">
        <v>0</v>
      </c>
      <c r="J37" s="130">
        <f>0</f>
        <v>0</v>
      </c>
      <c r="K37" s="33"/>
      <c r="L37" s="5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I41" s="108"/>
      <c r="L41" s="19"/>
    </row>
    <row r="42" spans="1:31" s="1" customFormat="1" ht="14.4" customHeight="1">
      <c r="B42" s="19"/>
      <c r="I42" s="108"/>
      <c r="L42" s="19"/>
    </row>
    <row r="43" spans="1:31" s="1" customFormat="1" ht="14.4" customHeight="1">
      <c r="B43" s="19"/>
      <c r="I43" s="108"/>
      <c r="L43" s="19"/>
    </row>
    <row r="44" spans="1:31" s="1" customFormat="1" ht="14.4" customHeight="1">
      <c r="B44" s="19"/>
      <c r="I44" s="108"/>
      <c r="L44" s="19"/>
    </row>
    <row r="45" spans="1:31" s="1" customFormat="1" ht="14.4" customHeight="1">
      <c r="B45" s="19"/>
      <c r="I45" s="108"/>
      <c r="L45" s="19"/>
    </row>
    <row r="46" spans="1:31" s="1" customFormat="1" ht="14.4" customHeight="1">
      <c r="B46" s="19"/>
      <c r="I46" s="108"/>
      <c r="L46" s="19"/>
    </row>
    <row r="47" spans="1:31" s="1" customFormat="1" ht="14.4" customHeight="1">
      <c r="B47" s="19"/>
      <c r="I47" s="108"/>
      <c r="L47" s="19"/>
    </row>
    <row r="48" spans="1:31" s="1" customFormat="1" ht="14.4" customHeight="1">
      <c r="B48" s="19"/>
      <c r="I48" s="108"/>
      <c r="L48" s="19"/>
    </row>
    <row r="49" spans="1:31" s="1" customFormat="1" ht="14.4" customHeight="1">
      <c r="B49" s="19"/>
      <c r="I49" s="108"/>
      <c r="L49" s="19"/>
    </row>
    <row r="50" spans="1:31" s="2" customFormat="1" ht="14.4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115"/>
      <c r="J82" s="35"/>
      <c r="K82" s="35"/>
      <c r="L82" s="5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Ševětín ON - oprava výpravní budovy</v>
      </c>
      <c r="F85" s="306"/>
      <c r="G85" s="306"/>
      <c r="H85" s="306"/>
      <c r="I85" s="115"/>
      <c r="J85" s="35"/>
      <c r="K85" s="35"/>
      <c r="L85" s="5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115"/>
      <c r="J86" s="35"/>
      <c r="K86" s="35"/>
      <c r="L86" s="5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>SO 03 - Demolice stavědla č. 1</v>
      </c>
      <c r="F87" s="307"/>
      <c r="G87" s="307"/>
      <c r="H87" s="307"/>
      <c r="I87" s="115"/>
      <c r="J87" s="35"/>
      <c r="K87" s="35"/>
      <c r="L87" s="5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6" t="str">
        <f>IF(J12="","",J12)</f>
        <v>16. 1. 2020</v>
      </c>
      <c r="K89" s="35"/>
      <c r="L89" s="5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97</v>
      </c>
      <c r="D94" s="157"/>
      <c r="E94" s="157"/>
      <c r="F94" s="157"/>
      <c r="G94" s="157"/>
      <c r="H94" s="157"/>
      <c r="I94" s="158"/>
      <c r="J94" s="159" t="s">
        <v>98</v>
      </c>
      <c r="K94" s="157"/>
      <c r="L94" s="51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1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60" t="s">
        <v>99</v>
      </c>
      <c r="D96" s="35"/>
      <c r="E96" s="35"/>
      <c r="F96" s="35"/>
      <c r="G96" s="35"/>
      <c r="H96" s="35"/>
      <c r="I96" s="115"/>
      <c r="J96" s="84">
        <f>J127</f>
        <v>0</v>
      </c>
      <c r="K96" s="35"/>
      <c r="L96" s="51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" customHeight="1">
      <c r="B97" s="161"/>
      <c r="C97" s="162"/>
      <c r="D97" s="163" t="s">
        <v>101</v>
      </c>
      <c r="E97" s="164"/>
      <c r="F97" s="164"/>
      <c r="G97" s="164"/>
      <c r="H97" s="164"/>
      <c r="I97" s="165"/>
      <c r="J97" s="166">
        <f>J128</f>
        <v>0</v>
      </c>
      <c r="K97" s="162"/>
      <c r="L97" s="167"/>
    </row>
    <row r="98" spans="1:31" s="10" customFormat="1" ht="19.95" customHeight="1">
      <c r="B98" s="168"/>
      <c r="C98" s="169"/>
      <c r="D98" s="170" t="s">
        <v>102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10" customFormat="1" ht="19.95" customHeight="1">
      <c r="B99" s="168"/>
      <c r="C99" s="169"/>
      <c r="D99" s="170" t="s">
        <v>103</v>
      </c>
      <c r="E99" s="171"/>
      <c r="F99" s="171"/>
      <c r="G99" s="171"/>
      <c r="H99" s="171"/>
      <c r="I99" s="172"/>
      <c r="J99" s="173">
        <f>J142</f>
        <v>0</v>
      </c>
      <c r="K99" s="169"/>
      <c r="L99" s="174"/>
    </row>
    <row r="100" spans="1:31" s="10" customFormat="1" ht="19.95" customHeight="1">
      <c r="B100" s="168"/>
      <c r="C100" s="169"/>
      <c r="D100" s="170" t="s">
        <v>105</v>
      </c>
      <c r="E100" s="171"/>
      <c r="F100" s="171"/>
      <c r="G100" s="171"/>
      <c r="H100" s="171"/>
      <c r="I100" s="172"/>
      <c r="J100" s="173">
        <f>J149</f>
        <v>0</v>
      </c>
      <c r="K100" s="169"/>
      <c r="L100" s="174"/>
    </row>
    <row r="101" spans="1:31" s="10" customFormat="1" ht="19.95" customHeight="1">
      <c r="B101" s="168"/>
      <c r="C101" s="169"/>
      <c r="D101" s="170" t="s">
        <v>108</v>
      </c>
      <c r="E101" s="171"/>
      <c r="F101" s="171"/>
      <c r="G101" s="171"/>
      <c r="H101" s="171"/>
      <c r="I101" s="172"/>
      <c r="J101" s="173">
        <f>J159</f>
        <v>0</v>
      </c>
      <c r="K101" s="169"/>
      <c r="L101" s="174"/>
    </row>
    <row r="102" spans="1:31" s="10" customFormat="1" ht="19.95" customHeight="1">
      <c r="B102" s="168"/>
      <c r="C102" s="169"/>
      <c r="D102" s="170" t="s">
        <v>109</v>
      </c>
      <c r="E102" s="171"/>
      <c r="F102" s="171"/>
      <c r="G102" s="171"/>
      <c r="H102" s="171"/>
      <c r="I102" s="172"/>
      <c r="J102" s="173">
        <f>J166</f>
        <v>0</v>
      </c>
      <c r="K102" s="169"/>
      <c r="L102" s="174"/>
    </row>
    <row r="103" spans="1:31" s="9" customFormat="1" ht="24.9" customHeight="1">
      <c r="B103" s="161"/>
      <c r="C103" s="162"/>
      <c r="D103" s="163" t="s">
        <v>111</v>
      </c>
      <c r="E103" s="164"/>
      <c r="F103" s="164"/>
      <c r="G103" s="164"/>
      <c r="H103" s="164"/>
      <c r="I103" s="165"/>
      <c r="J103" s="166">
        <f>J175</f>
        <v>0</v>
      </c>
      <c r="K103" s="162"/>
      <c r="L103" s="167"/>
    </row>
    <row r="104" spans="1:31" s="10" customFormat="1" ht="19.95" customHeight="1">
      <c r="B104" s="168"/>
      <c r="C104" s="169"/>
      <c r="D104" s="170" t="s">
        <v>113</v>
      </c>
      <c r="E104" s="171"/>
      <c r="F104" s="171"/>
      <c r="G104" s="171"/>
      <c r="H104" s="171"/>
      <c r="I104" s="172"/>
      <c r="J104" s="173">
        <f>J176</f>
        <v>0</v>
      </c>
      <c r="K104" s="169"/>
      <c r="L104" s="174"/>
    </row>
    <row r="105" spans="1:31" s="9" customFormat="1" ht="24.9" customHeight="1">
      <c r="B105" s="161"/>
      <c r="C105" s="162"/>
      <c r="D105" s="163" t="s">
        <v>120</v>
      </c>
      <c r="E105" s="164"/>
      <c r="F105" s="164"/>
      <c r="G105" s="164"/>
      <c r="H105" s="164"/>
      <c r="I105" s="165"/>
      <c r="J105" s="166">
        <f>J178</f>
        <v>0</v>
      </c>
      <c r="K105" s="162"/>
      <c r="L105" s="167"/>
    </row>
    <row r="106" spans="1:31" s="10" customFormat="1" ht="19.95" customHeight="1">
      <c r="B106" s="168"/>
      <c r="C106" s="169"/>
      <c r="D106" s="170" t="s">
        <v>122</v>
      </c>
      <c r="E106" s="171"/>
      <c r="F106" s="171"/>
      <c r="G106" s="171"/>
      <c r="H106" s="171"/>
      <c r="I106" s="172"/>
      <c r="J106" s="173">
        <f>J179</f>
        <v>0</v>
      </c>
      <c r="K106" s="169"/>
      <c r="L106" s="174"/>
    </row>
    <row r="107" spans="1:31" s="10" customFormat="1" ht="19.95" customHeight="1">
      <c r="B107" s="168"/>
      <c r="C107" s="169"/>
      <c r="D107" s="170" t="s">
        <v>123</v>
      </c>
      <c r="E107" s="171"/>
      <c r="F107" s="171"/>
      <c r="G107" s="171"/>
      <c r="H107" s="171"/>
      <c r="I107" s="172"/>
      <c r="J107" s="173">
        <f>J181</f>
        <v>0</v>
      </c>
      <c r="K107" s="169"/>
      <c r="L107" s="174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115"/>
      <c r="J108" s="35"/>
      <c r="K108" s="35"/>
      <c r="L108" s="51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" customHeight="1">
      <c r="A109" s="33"/>
      <c r="B109" s="54"/>
      <c r="C109" s="55"/>
      <c r="D109" s="55"/>
      <c r="E109" s="55"/>
      <c r="F109" s="55"/>
      <c r="G109" s="55"/>
      <c r="H109" s="55"/>
      <c r="I109" s="152"/>
      <c r="J109" s="55"/>
      <c r="K109" s="55"/>
      <c r="L109" s="51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" customHeight="1">
      <c r="A113" s="33"/>
      <c r="B113" s="56"/>
      <c r="C113" s="57"/>
      <c r="D113" s="57"/>
      <c r="E113" s="57"/>
      <c r="F113" s="57"/>
      <c r="G113" s="57"/>
      <c r="H113" s="57"/>
      <c r="I113" s="155"/>
      <c r="J113" s="57"/>
      <c r="K113" s="57"/>
      <c r="L113" s="51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" customHeight="1">
      <c r="A114" s="33"/>
      <c r="B114" s="34"/>
      <c r="C114" s="22" t="s">
        <v>124</v>
      </c>
      <c r="D114" s="35"/>
      <c r="E114" s="35"/>
      <c r="F114" s="35"/>
      <c r="G114" s="35"/>
      <c r="H114" s="35"/>
      <c r="I114" s="115"/>
      <c r="J114" s="35"/>
      <c r="K114" s="35"/>
      <c r="L114" s="51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115"/>
      <c r="J115" s="35"/>
      <c r="K115" s="35"/>
      <c r="L115" s="51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115"/>
      <c r="J116" s="35"/>
      <c r="K116" s="35"/>
      <c r="L116" s="51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305" t="str">
        <f>E7</f>
        <v>Ševětín ON - oprava výpravní budovy</v>
      </c>
      <c r="F117" s="306"/>
      <c r="G117" s="306"/>
      <c r="H117" s="306"/>
      <c r="I117" s="115"/>
      <c r="J117" s="35"/>
      <c r="K117" s="35"/>
      <c r="L117" s="51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94</v>
      </c>
      <c r="D118" s="35"/>
      <c r="E118" s="35"/>
      <c r="F118" s="35"/>
      <c r="G118" s="35"/>
      <c r="H118" s="35"/>
      <c r="I118" s="115"/>
      <c r="J118" s="35"/>
      <c r="K118" s="35"/>
      <c r="L118" s="51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7" t="str">
        <f>E9</f>
        <v>SO 03 - Demolice stavědla č. 1</v>
      </c>
      <c r="F119" s="307"/>
      <c r="G119" s="307"/>
      <c r="H119" s="307"/>
      <c r="I119" s="115"/>
      <c r="J119" s="35"/>
      <c r="K119" s="35"/>
      <c r="L119" s="51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115"/>
      <c r="J120" s="35"/>
      <c r="K120" s="35"/>
      <c r="L120" s="51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 xml:space="preserve"> </v>
      </c>
      <c r="G121" s="35"/>
      <c r="H121" s="35"/>
      <c r="I121" s="117" t="s">
        <v>22</v>
      </c>
      <c r="J121" s="66" t="str">
        <f>IF(J12="","",J12)</f>
        <v>16. 1. 2020</v>
      </c>
      <c r="K121" s="35"/>
      <c r="L121" s="51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" customHeight="1">
      <c r="A122" s="33"/>
      <c r="B122" s="34"/>
      <c r="C122" s="35"/>
      <c r="D122" s="35"/>
      <c r="E122" s="35"/>
      <c r="F122" s="35"/>
      <c r="G122" s="35"/>
      <c r="H122" s="35"/>
      <c r="I122" s="115"/>
      <c r="J122" s="35"/>
      <c r="K122" s="35"/>
      <c r="L122" s="51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24</v>
      </c>
      <c r="D123" s="35"/>
      <c r="E123" s="35"/>
      <c r="F123" s="26" t="str">
        <f>E15</f>
        <v xml:space="preserve"> </v>
      </c>
      <c r="G123" s="35"/>
      <c r="H123" s="35"/>
      <c r="I123" s="117" t="s">
        <v>29</v>
      </c>
      <c r="J123" s="31" t="str">
        <f>E21</f>
        <v xml:space="preserve"> </v>
      </c>
      <c r="K123" s="35"/>
      <c r="L123" s="51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15" customHeight="1">
      <c r="A124" s="33"/>
      <c r="B124" s="34"/>
      <c r="C124" s="28" t="s">
        <v>27</v>
      </c>
      <c r="D124" s="35"/>
      <c r="E124" s="35"/>
      <c r="F124" s="26" t="str">
        <f>IF(E18="","",E18)</f>
        <v>Vyplň údaj</v>
      </c>
      <c r="G124" s="35"/>
      <c r="H124" s="35"/>
      <c r="I124" s="117" t="s">
        <v>31</v>
      </c>
      <c r="J124" s="31" t="str">
        <f>E24</f>
        <v xml:space="preserve"> </v>
      </c>
      <c r="K124" s="35"/>
      <c r="L124" s="51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115"/>
      <c r="J125" s="35"/>
      <c r="K125" s="35"/>
      <c r="L125" s="51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75"/>
      <c r="B126" s="176"/>
      <c r="C126" s="177" t="s">
        <v>125</v>
      </c>
      <c r="D126" s="178" t="s">
        <v>58</v>
      </c>
      <c r="E126" s="178" t="s">
        <v>54</v>
      </c>
      <c r="F126" s="178" t="s">
        <v>55</v>
      </c>
      <c r="G126" s="178" t="s">
        <v>126</v>
      </c>
      <c r="H126" s="178" t="s">
        <v>127</v>
      </c>
      <c r="I126" s="179" t="s">
        <v>128</v>
      </c>
      <c r="J126" s="178" t="s">
        <v>98</v>
      </c>
      <c r="K126" s="180" t="s">
        <v>129</v>
      </c>
      <c r="L126" s="181"/>
      <c r="M126" s="75" t="s">
        <v>1</v>
      </c>
      <c r="N126" s="76" t="s">
        <v>37</v>
      </c>
      <c r="O126" s="76" t="s">
        <v>130</v>
      </c>
      <c r="P126" s="76" t="s">
        <v>131</v>
      </c>
      <c r="Q126" s="76" t="s">
        <v>132</v>
      </c>
      <c r="R126" s="76" t="s">
        <v>133</v>
      </c>
      <c r="S126" s="76" t="s">
        <v>134</v>
      </c>
      <c r="T126" s="77" t="s">
        <v>135</v>
      </c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</row>
    <row r="127" spans="1:63" s="2" customFormat="1" ht="22.8" customHeight="1">
      <c r="A127" s="33"/>
      <c r="B127" s="34"/>
      <c r="C127" s="82" t="s">
        <v>136</v>
      </c>
      <c r="D127" s="35"/>
      <c r="E127" s="35"/>
      <c r="F127" s="35"/>
      <c r="G127" s="35"/>
      <c r="H127" s="35"/>
      <c r="I127" s="115"/>
      <c r="J127" s="182">
        <f>BK127</f>
        <v>0</v>
      </c>
      <c r="K127" s="35"/>
      <c r="L127" s="38"/>
      <c r="M127" s="78"/>
      <c r="N127" s="183"/>
      <c r="O127" s="79"/>
      <c r="P127" s="184">
        <f>P128+P175+P178</f>
        <v>0</v>
      </c>
      <c r="Q127" s="79"/>
      <c r="R127" s="184">
        <f>R128+R175+R178</f>
        <v>14.926256600000002</v>
      </c>
      <c r="S127" s="79"/>
      <c r="T127" s="185">
        <f>T128+T175+T178</f>
        <v>97.009000000000015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72</v>
      </c>
      <c r="AU127" s="16" t="s">
        <v>100</v>
      </c>
      <c r="BK127" s="186">
        <f>BK128+BK175+BK178</f>
        <v>0</v>
      </c>
    </row>
    <row r="128" spans="1:63" s="12" customFormat="1" ht="25.95" customHeight="1">
      <c r="B128" s="187"/>
      <c r="C128" s="188"/>
      <c r="D128" s="189" t="s">
        <v>72</v>
      </c>
      <c r="E128" s="190" t="s">
        <v>137</v>
      </c>
      <c r="F128" s="190" t="s">
        <v>138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P129+P142+P149+P159+P166</f>
        <v>0</v>
      </c>
      <c r="Q128" s="195"/>
      <c r="R128" s="196">
        <f>R129+R142+R149+R159+R166</f>
        <v>14.926256600000002</v>
      </c>
      <c r="S128" s="195"/>
      <c r="T128" s="197">
        <f>T129+T142+T149+T159+T166</f>
        <v>97.00500000000001</v>
      </c>
      <c r="AR128" s="198" t="s">
        <v>81</v>
      </c>
      <c r="AT128" s="199" t="s">
        <v>72</v>
      </c>
      <c r="AU128" s="199" t="s">
        <v>73</v>
      </c>
      <c r="AY128" s="198" t="s">
        <v>139</v>
      </c>
      <c r="BK128" s="200">
        <f>BK129+BK142+BK149+BK159+BK166</f>
        <v>0</v>
      </c>
    </row>
    <row r="129" spans="1:65" s="12" customFormat="1" ht="22.8" customHeight="1">
      <c r="B129" s="187"/>
      <c r="C129" s="188"/>
      <c r="D129" s="189" t="s">
        <v>72</v>
      </c>
      <c r="E129" s="201" t="s">
        <v>81</v>
      </c>
      <c r="F129" s="201" t="s">
        <v>140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SUM(P130:P141)</f>
        <v>0</v>
      </c>
      <c r="Q129" s="195"/>
      <c r="R129" s="196">
        <f>SUM(R130:R141)</f>
        <v>5.9999999999999995E-4</v>
      </c>
      <c r="S129" s="195"/>
      <c r="T129" s="197">
        <f>SUM(T130:T141)</f>
        <v>9.9050000000000011</v>
      </c>
      <c r="AR129" s="198" t="s">
        <v>81</v>
      </c>
      <c r="AT129" s="199" t="s">
        <v>72</v>
      </c>
      <c r="AU129" s="199" t="s">
        <v>81</v>
      </c>
      <c r="AY129" s="198" t="s">
        <v>139</v>
      </c>
      <c r="BK129" s="200">
        <f>SUM(BK130:BK141)</f>
        <v>0</v>
      </c>
    </row>
    <row r="130" spans="1:65" s="2" customFormat="1" ht="66.75" customHeight="1">
      <c r="A130" s="33"/>
      <c r="B130" s="34"/>
      <c r="C130" s="203" t="s">
        <v>81</v>
      </c>
      <c r="D130" s="203" t="s">
        <v>141</v>
      </c>
      <c r="E130" s="204" t="s">
        <v>142</v>
      </c>
      <c r="F130" s="205" t="s">
        <v>143</v>
      </c>
      <c r="G130" s="206" t="s">
        <v>144</v>
      </c>
      <c r="H130" s="207">
        <v>30</v>
      </c>
      <c r="I130" s="208"/>
      <c r="J130" s="209">
        <f>ROUND(I130*H130,2)</f>
        <v>0</v>
      </c>
      <c r="K130" s="205" t="s">
        <v>145</v>
      </c>
      <c r="L130" s="38"/>
      <c r="M130" s="210" t="s">
        <v>1</v>
      </c>
      <c r="N130" s="211" t="s">
        <v>40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0.255</v>
      </c>
      <c r="T130" s="213">
        <f>S130*H130</f>
        <v>7.65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146</v>
      </c>
      <c r="AT130" s="214" t="s">
        <v>141</v>
      </c>
      <c r="AU130" s="214" t="s">
        <v>83</v>
      </c>
      <c r="AY130" s="16" t="s">
        <v>139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146</v>
      </c>
      <c r="BK130" s="215">
        <f>ROUND(I130*H130,2)</f>
        <v>0</v>
      </c>
      <c r="BL130" s="16" t="s">
        <v>146</v>
      </c>
      <c r="BM130" s="214" t="s">
        <v>1067</v>
      </c>
    </row>
    <row r="131" spans="1:65" s="2" customFormat="1" ht="44.25" customHeight="1">
      <c r="A131" s="33"/>
      <c r="B131" s="34"/>
      <c r="C131" s="203" t="s">
        <v>83</v>
      </c>
      <c r="D131" s="203" t="s">
        <v>141</v>
      </c>
      <c r="E131" s="204" t="s">
        <v>160</v>
      </c>
      <c r="F131" s="205" t="s">
        <v>161</v>
      </c>
      <c r="G131" s="206" t="s">
        <v>157</v>
      </c>
      <c r="H131" s="207">
        <v>11</v>
      </c>
      <c r="I131" s="208"/>
      <c r="J131" s="209">
        <f>ROUND(I131*H131,2)</f>
        <v>0</v>
      </c>
      <c r="K131" s="205" t="s">
        <v>145</v>
      </c>
      <c r="L131" s="38"/>
      <c r="M131" s="210" t="s">
        <v>1</v>
      </c>
      <c r="N131" s="211" t="s">
        <v>40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0.20499999999999999</v>
      </c>
      <c r="T131" s="213">
        <f>S131*H131</f>
        <v>2.2549999999999999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146</v>
      </c>
      <c r="AT131" s="214" t="s">
        <v>141</v>
      </c>
      <c r="AU131" s="214" t="s">
        <v>83</v>
      </c>
      <c r="AY131" s="16" t="s">
        <v>139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146</v>
      </c>
      <c r="BK131" s="215">
        <f>ROUND(I131*H131,2)</f>
        <v>0</v>
      </c>
      <c r="BL131" s="16" t="s">
        <v>146</v>
      </c>
      <c r="BM131" s="214" t="s">
        <v>1068</v>
      </c>
    </row>
    <row r="132" spans="1:65" s="13" customFormat="1" ht="10.199999999999999">
      <c r="B132" s="216"/>
      <c r="C132" s="217"/>
      <c r="D132" s="218" t="s">
        <v>148</v>
      </c>
      <c r="E132" s="219" t="s">
        <v>1</v>
      </c>
      <c r="F132" s="220" t="s">
        <v>1069</v>
      </c>
      <c r="G132" s="217"/>
      <c r="H132" s="221">
        <v>11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148</v>
      </c>
      <c r="AU132" s="227" t="s">
        <v>83</v>
      </c>
      <c r="AV132" s="13" t="s">
        <v>83</v>
      </c>
      <c r="AW132" s="13" t="s">
        <v>30</v>
      </c>
      <c r="AX132" s="13" t="s">
        <v>81</v>
      </c>
      <c r="AY132" s="227" t="s">
        <v>139</v>
      </c>
    </row>
    <row r="133" spans="1:65" s="2" customFormat="1" ht="55.5" customHeight="1">
      <c r="A133" s="33"/>
      <c r="B133" s="34"/>
      <c r="C133" s="203" t="s">
        <v>154</v>
      </c>
      <c r="D133" s="203" t="s">
        <v>141</v>
      </c>
      <c r="E133" s="204" t="s">
        <v>1070</v>
      </c>
      <c r="F133" s="205" t="s">
        <v>1071</v>
      </c>
      <c r="G133" s="206" t="s">
        <v>167</v>
      </c>
      <c r="H133" s="207">
        <v>0.432</v>
      </c>
      <c r="I133" s="208"/>
      <c r="J133" s="209">
        <f>ROUND(I133*H133,2)</f>
        <v>0</v>
      </c>
      <c r="K133" s="205" t="s">
        <v>145</v>
      </c>
      <c r="L133" s="38"/>
      <c r="M133" s="210" t="s">
        <v>1</v>
      </c>
      <c r="N133" s="211" t="s">
        <v>40</v>
      </c>
      <c r="O133" s="71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146</v>
      </c>
      <c r="AT133" s="214" t="s">
        <v>141</v>
      </c>
      <c r="AU133" s="214" t="s">
        <v>83</v>
      </c>
      <c r="AY133" s="16" t="s">
        <v>139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146</v>
      </c>
      <c r="BK133" s="215">
        <f>ROUND(I133*H133,2)</f>
        <v>0</v>
      </c>
      <c r="BL133" s="16" t="s">
        <v>146</v>
      </c>
      <c r="BM133" s="214" t="s">
        <v>1072</v>
      </c>
    </row>
    <row r="134" spans="1:65" s="13" customFormat="1" ht="10.199999999999999">
      <c r="B134" s="216"/>
      <c r="C134" s="217"/>
      <c r="D134" s="218" t="s">
        <v>148</v>
      </c>
      <c r="E134" s="219" t="s">
        <v>1</v>
      </c>
      <c r="F134" s="220" t="s">
        <v>1073</v>
      </c>
      <c r="G134" s="217"/>
      <c r="H134" s="221">
        <v>0.432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148</v>
      </c>
      <c r="AU134" s="227" t="s">
        <v>83</v>
      </c>
      <c r="AV134" s="13" t="s">
        <v>83</v>
      </c>
      <c r="AW134" s="13" t="s">
        <v>30</v>
      </c>
      <c r="AX134" s="13" t="s">
        <v>81</v>
      </c>
      <c r="AY134" s="227" t="s">
        <v>139</v>
      </c>
    </row>
    <row r="135" spans="1:65" s="2" customFormat="1" ht="55.5" customHeight="1">
      <c r="A135" s="33"/>
      <c r="B135" s="34"/>
      <c r="C135" s="203" t="s">
        <v>146</v>
      </c>
      <c r="D135" s="203" t="s">
        <v>141</v>
      </c>
      <c r="E135" s="204" t="s">
        <v>1074</v>
      </c>
      <c r="F135" s="205" t="s">
        <v>1075</v>
      </c>
      <c r="G135" s="206" t="s">
        <v>167</v>
      </c>
      <c r="H135" s="207">
        <v>0.432</v>
      </c>
      <c r="I135" s="208"/>
      <c r="J135" s="209">
        <f>ROUND(I135*H135,2)</f>
        <v>0</v>
      </c>
      <c r="K135" s="205" t="s">
        <v>145</v>
      </c>
      <c r="L135" s="38"/>
      <c r="M135" s="210" t="s">
        <v>1</v>
      </c>
      <c r="N135" s="211" t="s">
        <v>40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146</v>
      </c>
      <c r="AT135" s="214" t="s">
        <v>141</v>
      </c>
      <c r="AU135" s="214" t="s">
        <v>83</v>
      </c>
      <c r="AY135" s="16" t="s">
        <v>139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146</v>
      </c>
      <c r="BK135" s="215">
        <f>ROUND(I135*H135,2)</f>
        <v>0</v>
      </c>
      <c r="BL135" s="16" t="s">
        <v>146</v>
      </c>
      <c r="BM135" s="214" t="s">
        <v>1076</v>
      </c>
    </row>
    <row r="136" spans="1:65" s="2" customFormat="1" ht="33" customHeight="1">
      <c r="A136" s="33"/>
      <c r="B136" s="34"/>
      <c r="C136" s="203" t="s">
        <v>164</v>
      </c>
      <c r="D136" s="203" t="s">
        <v>141</v>
      </c>
      <c r="E136" s="204" t="s">
        <v>1077</v>
      </c>
      <c r="F136" s="205" t="s">
        <v>1078</v>
      </c>
      <c r="G136" s="206" t="s">
        <v>167</v>
      </c>
      <c r="H136" s="207">
        <v>8</v>
      </c>
      <c r="I136" s="208"/>
      <c r="J136" s="209">
        <f>ROUND(I136*H136,2)</f>
        <v>0</v>
      </c>
      <c r="K136" s="205" t="s">
        <v>145</v>
      </c>
      <c r="L136" s="38"/>
      <c r="M136" s="210" t="s">
        <v>1</v>
      </c>
      <c r="N136" s="211" t="s">
        <v>40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146</v>
      </c>
      <c r="AT136" s="214" t="s">
        <v>141</v>
      </c>
      <c r="AU136" s="214" t="s">
        <v>83</v>
      </c>
      <c r="AY136" s="16" t="s">
        <v>139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146</v>
      </c>
      <c r="BK136" s="215">
        <f>ROUND(I136*H136,2)</f>
        <v>0</v>
      </c>
      <c r="BL136" s="16" t="s">
        <v>146</v>
      </c>
      <c r="BM136" s="214" t="s">
        <v>1079</v>
      </c>
    </row>
    <row r="137" spans="1:65" s="13" customFormat="1" ht="10.199999999999999">
      <c r="B137" s="216"/>
      <c r="C137" s="217"/>
      <c r="D137" s="218" t="s">
        <v>148</v>
      </c>
      <c r="E137" s="219" t="s">
        <v>1</v>
      </c>
      <c r="F137" s="220" t="s">
        <v>1080</v>
      </c>
      <c r="G137" s="217"/>
      <c r="H137" s="221">
        <v>8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148</v>
      </c>
      <c r="AU137" s="227" t="s">
        <v>83</v>
      </c>
      <c r="AV137" s="13" t="s">
        <v>83</v>
      </c>
      <c r="AW137" s="13" t="s">
        <v>30</v>
      </c>
      <c r="AX137" s="13" t="s">
        <v>81</v>
      </c>
      <c r="AY137" s="227" t="s">
        <v>139</v>
      </c>
    </row>
    <row r="138" spans="1:65" s="2" customFormat="1" ht="33" customHeight="1">
      <c r="A138" s="33"/>
      <c r="B138" s="34"/>
      <c r="C138" s="203" t="s">
        <v>170</v>
      </c>
      <c r="D138" s="203" t="s">
        <v>141</v>
      </c>
      <c r="E138" s="204" t="s">
        <v>1081</v>
      </c>
      <c r="F138" s="205" t="s">
        <v>1082</v>
      </c>
      <c r="G138" s="206" t="s">
        <v>144</v>
      </c>
      <c r="H138" s="207">
        <v>40</v>
      </c>
      <c r="I138" s="208"/>
      <c r="J138" s="209">
        <f>ROUND(I138*H138,2)</f>
        <v>0</v>
      </c>
      <c r="K138" s="205" t="s">
        <v>145</v>
      </c>
      <c r="L138" s="38"/>
      <c r="M138" s="210" t="s">
        <v>1</v>
      </c>
      <c r="N138" s="211" t="s">
        <v>40</v>
      </c>
      <c r="O138" s="71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146</v>
      </c>
      <c r="AT138" s="214" t="s">
        <v>141</v>
      </c>
      <c r="AU138" s="214" t="s">
        <v>83</v>
      </c>
      <c r="AY138" s="16" t="s">
        <v>139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146</v>
      </c>
      <c r="BK138" s="215">
        <f>ROUND(I138*H138,2)</f>
        <v>0</v>
      </c>
      <c r="BL138" s="16" t="s">
        <v>146</v>
      </c>
      <c r="BM138" s="214" t="s">
        <v>1083</v>
      </c>
    </row>
    <row r="139" spans="1:65" s="2" customFormat="1" ht="33" customHeight="1">
      <c r="A139" s="33"/>
      <c r="B139" s="34"/>
      <c r="C139" s="203" t="s">
        <v>175</v>
      </c>
      <c r="D139" s="203" t="s">
        <v>141</v>
      </c>
      <c r="E139" s="204" t="s">
        <v>1084</v>
      </c>
      <c r="F139" s="205" t="s">
        <v>1085</v>
      </c>
      <c r="G139" s="206" t="s">
        <v>144</v>
      </c>
      <c r="H139" s="207">
        <v>40</v>
      </c>
      <c r="I139" s="208"/>
      <c r="J139" s="209">
        <f>ROUND(I139*H139,2)</f>
        <v>0</v>
      </c>
      <c r="K139" s="205" t="s">
        <v>145</v>
      </c>
      <c r="L139" s="38"/>
      <c r="M139" s="210" t="s">
        <v>1</v>
      </c>
      <c r="N139" s="211" t="s">
        <v>40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4" t="s">
        <v>146</v>
      </c>
      <c r="AT139" s="214" t="s">
        <v>141</v>
      </c>
      <c r="AU139" s="214" t="s">
        <v>83</v>
      </c>
      <c r="AY139" s="16" t="s">
        <v>139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146</v>
      </c>
      <c r="BK139" s="215">
        <f>ROUND(I139*H139,2)</f>
        <v>0</v>
      </c>
      <c r="BL139" s="16" t="s">
        <v>146</v>
      </c>
      <c r="BM139" s="214" t="s">
        <v>1086</v>
      </c>
    </row>
    <row r="140" spans="1:65" s="2" customFormat="1" ht="16.5" customHeight="1">
      <c r="A140" s="33"/>
      <c r="B140" s="34"/>
      <c r="C140" s="228" t="s">
        <v>180</v>
      </c>
      <c r="D140" s="228" t="s">
        <v>243</v>
      </c>
      <c r="E140" s="229" t="s">
        <v>1087</v>
      </c>
      <c r="F140" s="230" t="s">
        <v>1088</v>
      </c>
      <c r="G140" s="231" t="s">
        <v>743</v>
      </c>
      <c r="H140" s="232">
        <v>0.6</v>
      </c>
      <c r="I140" s="233"/>
      <c r="J140" s="234">
        <f>ROUND(I140*H140,2)</f>
        <v>0</v>
      </c>
      <c r="K140" s="230" t="s">
        <v>145</v>
      </c>
      <c r="L140" s="235"/>
      <c r="M140" s="236" t="s">
        <v>1</v>
      </c>
      <c r="N140" s="237" t="s">
        <v>40</v>
      </c>
      <c r="O140" s="71"/>
      <c r="P140" s="212">
        <f>O140*H140</f>
        <v>0</v>
      </c>
      <c r="Q140" s="212">
        <v>1E-3</v>
      </c>
      <c r="R140" s="212">
        <f>Q140*H140</f>
        <v>5.9999999999999995E-4</v>
      </c>
      <c r="S140" s="212">
        <v>0</v>
      </c>
      <c r="T140" s="213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180</v>
      </c>
      <c r="AT140" s="214" t="s">
        <v>243</v>
      </c>
      <c r="AU140" s="214" t="s">
        <v>83</v>
      </c>
      <c r="AY140" s="16" t="s">
        <v>139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146</v>
      </c>
      <c r="BK140" s="215">
        <f>ROUND(I140*H140,2)</f>
        <v>0</v>
      </c>
      <c r="BL140" s="16" t="s">
        <v>146</v>
      </c>
      <c r="BM140" s="214" t="s">
        <v>1089</v>
      </c>
    </row>
    <row r="141" spans="1:65" s="13" customFormat="1" ht="10.199999999999999">
      <c r="B141" s="216"/>
      <c r="C141" s="217"/>
      <c r="D141" s="218" t="s">
        <v>148</v>
      </c>
      <c r="E141" s="219" t="s">
        <v>1</v>
      </c>
      <c r="F141" s="220" t="s">
        <v>1090</v>
      </c>
      <c r="G141" s="217"/>
      <c r="H141" s="221">
        <v>0.6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148</v>
      </c>
      <c r="AU141" s="227" t="s">
        <v>83</v>
      </c>
      <c r="AV141" s="13" t="s">
        <v>83</v>
      </c>
      <c r="AW141" s="13" t="s">
        <v>30</v>
      </c>
      <c r="AX141" s="13" t="s">
        <v>81</v>
      </c>
      <c r="AY141" s="227" t="s">
        <v>139</v>
      </c>
    </row>
    <row r="142" spans="1:65" s="12" customFormat="1" ht="22.8" customHeight="1">
      <c r="B142" s="187"/>
      <c r="C142" s="188"/>
      <c r="D142" s="189" t="s">
        <v>72</v>
      </c>
      <c r="E142" s="201" t="s">
        <v>154</v>
      </c>
      <c r="F142" s="201" t="s">
        <v>267</v>
      </c>
      <c r="G142" s="188"/>
      <c r="H142" s="188"/>
      <c r="I142" s="191"/>
      <c r="J142" s="202">
        <f>BK142</f>
        <v>0</v>
      </c>
      <c r="K142" s="188"/>
      <c r="L142" s="193"/>
      <c r="M142" s="194"/>
      <c r="N142" s="195"/>
      <c r="O142" s="195"/>
      <c r="P142" s="196">
        <f>SUM(P143:P148)</f>
        <v>0</v>
      </c>
      <c r="Q142" s="195"/>
      <c r="R142" s="196">
        <f>SUM(R143:R148)</f>
        <v>4.4598800000000001</v>
      </c>
      <c r="S142" s="195"/>
      <c r="T142" s="197">
        <f>SUM(T143:T148)</f>
        <v>0</v>
      </c>
      <c r="AR142" s="198" t="s">
        <v>81</v>
      </c>
      <c r="AT142" s="199" t="s">
        <v>72</v>
      </c>
      <c r="AU142" s="199" t="s">
        <v>81</v>
      </c>
      <c r="AY142" s="198" t="s">
        <v>139</v>
      </c>
      <c r="BK142" s="200">
        <f>SUM(BK143:BK148)</f>
        <v>0</v>
      </c>
    </row>
    <row r="143" spans="1:65" s="2" customFormat="1" ht="21.75" customHeight="1">
      <c r="A143" s="33"/>
      <c r="B143" s="34"/>
      <c r="C143" s="203" t="s">
        <v>185</v>
      </c>
      <c r="D143" s="203" t="s">
        <v>141</v>
      </c>
      <c r="E143" s="204" t="s">
        <v>274</v>
      </c>
      <c r="F143" s="205" t="s">
        <v>275</v>
      </c>
      <c r="G143" s="206" t="s">
        <v>276</v>
      </c>
      <c r="H143" s="207">
        <v>4</v>
      </c>
      <c r="I143" s="208"/>
      <c r="J143" s="209">
        <f>ROUND(I143*H143,2)</f>
        <v>0</v>
      </c>
      <c r="K143" s="205" t="s">
        <v>145</v>
      </c>
      <c r="L143" s="38"/>
      <c r="M143" s="210" t="s">
        <v>1</v>
      </c>
      <c r="N143" s="211" t="s">
        <v>40</v>
      </c>
      <c r="O143" s="71"/>
      <c r="P143" s="212">
        <f>O143*H143</f>
        <v>0</v>
      </c>
      <c r="Q143" s="212">
        <v>0.36435000000000001</v>
      </c>
      <c r="R143" s="212">
        <f>Q143*H143</f>
        <v>1.4574</v>
      </c>
      <c r="S143" s="212">
        <v>0</v>
      </c>
      <c r="T143" s="21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4" t="s">
        <v>146</v>
      </c>
      <c r="AT143" s="214" t="s">
        <v>141</v>
      </c>
      <c r="AU143" s="214" t="s">
        <v>83</v>
      </c>
      <c r="AY143" s="16" t="s">
        <v>139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146</v>
      </c>
      <c r="BK143" s="215">
        <f>ROUND(I143*H143,2)</f>
        <v>0</v>
      </c>
      <c r="BL143" s="16" t="s">
        <v>146</v>
      </c>
      <c r="BM143" s="214" t="s">
        <v>1091</v>
      </c>
    </row>
    <row r="144" spans="1:65" s="2" customFormat="1" ht="21.75" customHeight="1">
      <c r="A144" s="33"/>
      <c r="B144" s="34"/>
      <c r="C144" s="228" t="s">
        <v>190</v>
      </c>
      <c r="D144" s="228" t="s">
        <v>243</v>
      </c>
      <c r="E144" s="229" t="s">
        <v>1092</v>
      </c>
      <c r="F144" s="230" t="s">
        <v>1093</v>
      </c>
      <c r="G144" s="231" t="s">
        <v>276</v>
      </c>
      <c r="H144" s="232">
        <v>2</v>
      </c>
      <c r="I144" s="233"/>
      <c r="J144" s="234">
        <f>ROUND(I144*H144,2)</f>
        <v>0</v>
      </c>
      <c r="K144" s="230" t="s">
        <v>145</v>
      </c>
      <c r="L144" s="235"/>
      <c r="M144" s="236" t="s">
        <v>1</v>
      </c>
      <c r="N144" s="237" t="s">
        <v>40</v>
      </c>
      <c r="O144" s="71"/>
      <c r="P144" s="212">
        <f>O144*H144</f>
        <v>0</v>
      </c>
      <c r="Q144" s="212">
        <v>0.26500000000000001</v>
      </c>
      <c r="R144" s="212">
        <f>Q144*H144</f>
        <v>0.53</v>
      </c>
      <c r="S144" s="212">
        <v>0</v>
      </c>
      <c r="T144" s="213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180</v>
      </c>
      <c r="AT144" s="214" t="s">
        <v>243</v>
      </c>
      <c r="AU144" s="214" t="s">
        <v>83</v>
      </c>
      <c r="AY144" s="16" t="s">
        <v>139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146</v>
      </c>
      <c r="BK144" s="215">
        <f>ROUND(I144*H144,2)</f>
        <v>0</v>
      </c>
      <c r="BL144" s="16" t="s">
        <v>146</v>
      </c>
      <c r="BM144" s="214" t="s">
        <v>1094</v>
      </c>
    </row>
    <row r="145" spans="1:65" s="13" customFormat="1" ht="10.199999999999999">
      <c r="B145" s="216"/>
      <c r="C145" s="217"/>
      <c r="D145" s="218" t="s">
        <v>148</v>
      </c>
      <c r="E145" s="219" t="s">
        <v>1</v>
      </c>
      <c r="F145" s="220" t="s">
        <v>83</v>
      </c>
      <c r="G145" s="217"/>
      <c r="H145" s="221">
        <v>2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148</v>
      </c>
      <c r="AU145" s="227" t="s">
        <v>83</v>
      </c>
      <c r="AV145" s="13" t="s">
        <v>83</v>
      </c>
      <c r="AW145" s="13" t="s">
        <v>30</v>
      </c>
      <c r="AX145" s="13" t="s">
        <v>81</v>
      </c>
      <c r="AY145" s="227" t="s">
        <v>139</v>
      </c>
    </row>
    <row r="146" spans="1:65" s="2" customFormat="1" ht="21.75" customHeight="1">
      <c r="A146" s="33"/>
      <c r="B146" s="34"/>
      <c r="C146" s="228" t="s">
        <v>195</v>
      </c>
      <c r="D146" s="228" t="s">
        <v>243</v>
      </c>
      <c r="E146" s="229" t="s">
        <v>1095</v>
      </c>
      <c r="F146" s="230" t="s">
        <v>1096</v>
      </c>
      <c r="G146" s="231" t="s">
        <v>276</v>
      </c>
      <c r="H146" s="232">
        <v>2</v>
      </c>
      <c r="I146" s="233"/>
      <c r="J146" s="234">
        <f>ROUND(I146*H146,2)</f>
        <v>0</v>
      </c>
      <c r="K146" s="230" t="s">
        <v>145</v>
      </c>
      <c r="L146" s="235"/>
      <c r="M146" s="236" t="s">
        <v>1</v>
      </c>
      <c r="N146" s="237" t="s">
        <v>40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180</v>
      </c>
      <c r="AT146" s="214" t="s">
        <v>243</v>
      </c>
      <c r="AU146" s="214" t="s">
        <v>83</v>
      </c>
      <c r="AY146" s="16" t="s">
        <v>139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146</v>
      </c>
      <c r="BK146" s="215">
        <f>ROUND(I146*H146,2)</f>
        <v>0</v>
      </c>
      <c r="BL146" s="16" t="s">
        <v>146</v>
      </c>
      <c r="BM146" s="214" t="s">
        <v>1097</v>
      </c>
    </row>
    <row r="147" spans="1:65" s="2" customFormat="1" ht="44.25" customHeight="1">
      <c r="A147" s="33"/>
      <c r="B147" s="34"/>
      <c r="C147" s="203" t="s">
        <v>200</v>
      </c>
      <c r="D147" s="203" t="s">
        <v>141</v>
      </c>
      <c r="E147" s="204" t="s">
        <v>313</v>
      </c>
      <c r="F147" s="205" t="s">
        <v>314</v>
      </c>
      <c r="G147" s="206" t="s">
        <v>276</v>
      </c>
      <c r="H147" s="207">
        <v>24</v>
      </c>
      <c r="I147" s="208"/>
      <c r="J147" s="209">
        <f>ROUND(I147*H147,2)</f>
        <v>0</v>
      </c>
      <c r="K147" s="205" t="s">
        <v>145</v>
      </c>
      <c r="L147" s="38"/>
      <c r="M147" s="210" t="s">
        <v>1</v>
      </c>
      <c r="N147" s="211" t="s">
        <v>40</v>
      </c>
      <c r="O147" s="71"/>
      <c r="P147" s="212">
        <f>O147*H147</f>
        <v>0</v>
      </c>
      <c r="Q147" s="212">
        <v>7.0200000000000002E-3</v>
      </c>
      <c r="R147" s="212">
        <f>Q147*H147</f>
        <v>0.16848000000000002</v>
      </c>
      <c r="S147" s="212">
        <v>0</v>
      </c>
      <c r="T147" s="21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146</v>
      </c>
      <c r="AT147" s="214" t="s">
        <v>141</v>
      </c>
      <c r="AU147" s="214" t="s">
        <v>83</v>
      </c>
      <c r="AY147" s="16" t="s">
        <v>139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146</v>
      </c>
      <c r="BK147" s="215">
        <f>ROUND(I147*H147,2)</f>
        <v>0</v>
      </c>
      <c r="BL147" s="16" t="s">
        <v>146</v>
      </c>
      <c r="BM147" s="214" t="s">
        <v>1098</v>
      </c>
    </row>
    <row r="148" spans="1:65" s="2" customFormat="1" ht="16.5" customHeight="1">
      <c r="A148" s="33"/>
      <c r="B148" s="34"/>
      <c r="C148" s="228" t="s">
        <v>205</v>
      </c>
      <c r="D148" s="228" t="s">
        <v>243</v>
      </c>
      <c r="E148" s="229" t="s">
        <v>1099</v>
      </c>
      <c r="F148" s="230" t="s">
        <v>1100</v>
      </c>
      <c r="G148" s="231" t="s">
        <v>276</v>
      </c>
      <c r="H148" s="232">
        <v>24</v>
      </c>
      <c r="I148" s="233"/>
      <c r="J148" s="234">
        <f>ROUND(I148*H148,2)</f>
        <v>0</v>
      </c>
      <c r="K148" s="230" t="s">
        <v>145</v>
      </c>
      <c r="L148" s="235"/>
      <c r="M148" s="236" t="s">
        <v>1</v>
      </c>
      <c r="N148" s="237" t="s">
        <v>40</v>
      </c>
      <c r="O148" s="71"/>
      <c r="P148" s="212">
        <f>O148*H148</f>
        <v>0</v>
      </c>
      <c r="Q148" s="212">
        <v>9.6000000000000002E-2</v>
      </c>
      <c r="R148" s="212">
        <f>Q148*H148</f>
        <v>2.3040000000000003</v>
      </c>
      <c r="S148" s="212">
        <v>0</v>
      </c>
      <c r="T148" s="21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180</v>
      </c>
      <c r="AT148" s="214" t="s">
        <v>243</v>
      </c>
      <c r="AU148" s="214" t="s">
        <v>83</v>
      </c>
      <c r="AY148" s="16" t="s">
        <v>139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146</v>
      </c>
      <c r="BK148" s="215">
        <f>ROUND(I148*H148,2)</f>
        <v>0</v>
      </c>
      <c r="BL148" s="16" t="s">
        <v>146</v>
      </c>
      <c r="BM148" s="214" t="s">
        <v>1101</v>
      </c>
    </row>
    <row r="149" spans="1:65" s="12" customFormat="1" ht="22.8" customHeight="1">
      <c r="B149" s="187"/>
      <c r="C149" s="188"/>
      <c r="D149" s="189" t="s">
        <v>72</v>
      </c>
      <c r="E149" s="201" t="s">
        <v>164</v>
      </c>
      <c r="F149" s="201" t="s">
        <v>343</v>
      </c>
      <c r="G149" s="188"/>
      <c r="H149" s="188"/>
      <c r="I149" s="191"/>
      <c r="J149" s="202">
        <f>BK149</f>
        <v>0</v>
      </c>
      <c r="K149" s="188"/>
      <c r="L149" s="193"/>
      <c r="M149" s="194"/>
      <c r="N149" s="195"/>
      <c r="O149" s="195"/>
      <c r="P149" s="196">
        <f>SUM(P150:P158)</f>
        <v>0</v>
      </c>
      <c r="Q149" s="195"/>
      <c r="R149" s="196">
        <f>SUM(R150:R158)</f>
        <v>6.4995000000000003</v>
      </c>
      <c r="S149" s="195"/>
      <c r="T149" s="197">
        <f>SUM(T150:T158)</f>
        <v>0</v>
      </c>
      <c r="AR149" s="198" t="s">
        <v>81</v>
      </c>
      <c r="AT149" s="199" t="s">
        <v>72</v>
      </c>
      <c r="AU149" s="199" t="s">
        <v>81</v>
      </c>
      <c r="AY149" s="198" t="s">
        <v>139</v>
      </c>
      <c r="BK149" s="200">
        <f>SUM(BK150:BK158)</f>
        <v>0</v>
      </c>
    </row>
    <row r="150" spans="1:65" s="2" customFormat="1" ht="21.75" customHeight="1">
      <c r="A150" s="33"/>
      <c r="B150" s="34"/>
      <c r="C150" s="203" t="s">
        <v>209</v>
      </c>
      <c r="D150" s="203" t="s">
        <v>141</v>
      </c>
      <c r="E150" s="204" t="s">
        <v>345</v>
      </c>
      <c r="F150" s="205" t="s">
        <v>346</v>
      </c>
      <c r="G150" s="206" t="s">
        <v>144</v>
      </c>
      <c r="H150" s="207">
        <v>30</v>
      </c>
      <c r="I150" s="208"/>
      <c r="J150" s="209">
        <f>ROUND(I150*H150,2)</f>
        <v>0</v>
      </c>
      <c r="K150" s="205" t="s">
        <v>145</v>
      </c>
      <c r="L150" s="38"/>
      <c r="M150" s="210" t="s">
        <v>1</v>
      </c>
      <c r="N150" s="211" t="s">
        <v>40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146</v>
      </c>
      <c r="AT150" s="214" t="s">
        <v>141</v>
      </c>
      <c r="AU150" s="214" t="s">
        <v>83</v>
      </c>
      <c r="AY150" s="16" t="s">
        <v>139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146</v>
      </c>
      <c r="BK150" s="215">
        <f>ROUND(I150*H150,2)</f>
        <v>0</v>
      </c>
      <c r="BL150" s="16" t="s">
        <v>146</v>
      </c>
      <c r="BM150" s="214" t="s">
        <v>1102</v>
      </c>
    </row>
    <row r="151" spans="1:65" s="13" customFormat="1" ht="10.199999999999999">
      <c r="B151" s="216"/>
      <c r="C151" s="217"/>
      <c r="D151" s="218" t="s">
        <v>148</v>
      </c>
      <c r="E151" s="219" t="s">
        <v>1</v>
      </c>
      <c r="F151" s="220" t="s">
        <v>287</v>
      </c>
      <c r="G151" s="217"/>
      <c r="H151" s="221">
        <v>30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148</v>
      </c>
      <c r="AU151" s="227" t="s">
        <v>83</v>
      </c>
      <c r="AV151" s="13" t="s">
        <v>83</v>
      </c>
      <c r="AW151" s="13" t="s">
        <v>30</v>
      </c>
      <c r="AX151" s="13" t="s">
        <v>81</v>
      </c>
      <c r="AY151" s="227" t="s">
        <v>139</v>
      </c>
    </row>
    <row r="152" spans="1:65" s="2" customFormat="1" ht="21.75" customHeight="1">
      <c r="A152" s="33"/>
      <c r="B152" s="34"/>
      <c r="C152" s="203" t="s">
        <v>8</v>
      </c>
      <c r="D152" s="203" t="s">
        <v>141</v>
      </c>
      <c r="E152" s="204" t="s">
        <v>1103</v>
      </c>
      <c r="F152" s="205" t="s">
        <v>1104</v>
      </c>
      <c r="G152" s="206" t="s">
        <v>144</v>
      </c>
      <c r="H152" s="207">
        <v>30</v>
      </c>
      <c r="I152" s="208"/>
      <c r="J152" s="209">
        <f>ROUND(I152*H152,2)</f>
        <v>0</v>
      </c>
      <c r="K152" s="205" t="s">
        <v>145</v>
      </c>
      <c r="L152" s="38"/>
      <c r="M152" s="210" t="s">
        <v>1</v>
      </c>
      <c r="N152" s="211" t="s">
        <v>40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146</v>
      </c>
      <c r="AT152" s="214" t="s">
        <v>141</v>
      </c>
      <c r="AU152" s="214" t="s">
        <v>83</v>
      </c>
      <c r="AY152" s="16" t="s">
        <v>139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146</v>
      </c>
      <c r="BK152" s="215">
        <f>ROUND(I152*H152,2)</f>
        <v>0</v>
      </c>
      <c r="BL152" s="16" t="s">
        <v>146</v>
      </c>
      <c r="BM152" s="214" t="s">
        <v>1105</v>
      </c>
    </row>
    <row r="153" spans="1:65" s="13" customFormat="1" ht="10.199999999999999">
      <c r="B153" s="216"/>
      <c r="C153" s="217"/>
      <c r="D153" s="218" t="s">
        <v>148</v>
      </c>
      <c r="E153" s="219" t="s">
        <v>1</v>
      </c>
      <c r="F153" s="220" t="s">
        <v>287</v>
      </c>
      <c r="G153" s="217"/>
      <c r="H153" s="221">
        <v>30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148</v>
      </c>
      <c r="AU153" s="227" t="s">
        <v>83</v>
      </c>
      <c r="AV153" s="13" t="s">
        <v>83</v>
      </c>
      <c r="AW153" s="13" t="s">
        <v>30</v>
      </c>
      <c r="AX153" s="13" t="s">
        <v>81</v>
      </c>
      <c r="AY153" s="227" t="s">
        <v>139</v>
      </c>
    </row>
    <row r="154" spans="1:65" s="2" customFormat="1" ht="21.75" customHeight="1">
      <c r="A154" s="33"/>
      <c r="B154" s="34"/>
      <c r="C154" s="203" t="s">
        <v>217</v>
      </c>
      <c r="D154" s="203" t="s">
        <v>141</v>
      </c>
      <c r="E154" s="204" t="s">
        <v>354</v>
      </c>
      <c r="F154" s="205" t="s">
        <v>355</v>
      </c>
      <c r="G154" s="206" t="s">
        <v>144</v>
      </c>
      <c r="H154" s="207">
        <v>30</v>
      </c>
      <c r="I154" s="208"/>
      <c r="J154" s="209">
        <f>ROUND(I154*H154,2)</f>
        <v>0</v>
      </c>
      <c r="K154" s="205" t="s">
        <v>145</v>
      </c>
      <c r="L154" s="38"/>
      <c r="M154" s="210" t="s">
        <v>1</v>
      </c>
      <c r="N154" s="211" t="s">
        <v>40</v>
      </c>
      <c r="O154" s="71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146</v>
      </c>
      <c r="AT154" s="214" t="s">
        <v>141</v>
      </c>
      <c r="AU154" s="214" t="s">
        <v>83</v>
      </c>
      <c r="AY154" s="16" t="s">
        <v>139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146</v>
      </c>
      <c r="BK154" s="215">
        <f>ROUND(I154*H154,2)</f>
        <v>0</v>
      </c>
      <c r="BL154" s="16" t="s">
        <v>146</v>
      </c>
      <c r="BM154" s="214" t="s">
        <v>1106</v>
      </c>
    </row>
    <row r="155" spans="1:65" s="13" customFormat="1" ht="10.199999999999999">
      <c r="B155" s="216"/>
      <c r="C155" s="217"/>
      <c r="D155" s="218" t="s">
        <v>148</v>
      </c>
      <c r="E155" s="219" t="s">
        <v>1</v>
      </c>
      <c r="F155" s="220" t="s">
        <v>287</v>
      </c>
      <c r="G155" s="217"/>
      <c r="H155" s="221">
        <v>30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148</v>
      </c>
      <c r="AU155" s="227" t="s">
        <v>83</v>
      </c>
      <c r="AV155" s="13" t="s">
        <v>83</v>
      </c>
      <c r="AW155" s="13" t="s">
        <v>30</v>
      </c>
      <c r="AX155" s="13" t="s">
        <v>81</v>
      </c>
      <c r="AY155" s="227" t="s">
        <v>139</v>
      </c>
    </row>
    <row r="156" spans="1:65" s="2" customFormat="1" ht="66.75" customHeight="1">
      <c r="A156" s="33"/>
      <c r="B156" s="34"/>
      <c r="C156" s="203" t="s">
        <v>222</v>
      </c>
      <c r="D156" s="203" t="s">
        <v>141</v>
      </c>
      <c r="E156" s="204" t="s">
        <v>1107</v>
      </c>
      <c r="F156" s="205" t="s">
        <v>1108</v>
      </c>
      <c r="G156" s="206" t="s">
        <v>144</v>
      </c>
      <c r="H156" s="207">
        <v>30</v>
      </c>
      <c r="I156" s="208"/>
      <c r="J156" s="209">
        <f>ROUND(I156*H156,2)</f>
        <v>0</v>
      </c>
      <c r="K156" s="205" t="s">
        <v>145</v>
      </c>
      <c r="L156" s="38"/>
      <c r="M156" s="210" t="s">
        <v>1</v>
      </c>
      <c r="N156" s="211" t="s">
        <v>40</v>
      </c>
      <c r="O156" s="71"/>
      <c r="P156" s="212">
        <f>O156*H156</f>
        <v>0</v>
      </c>
      <c r="Q156" s="212">
        <v>8.5650000000000004E-2</v>
      </c>
      <c r="R156" s="212">
        <f>Q156*H156</f>
        <v>2.5695000000000001</v>
      </c>
      <c r="S156" s="212">
        <v>0</v>
      </c>
      <c r="T156" s="213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146</v>
      </c>
      <c r="AT156" s="214" t="s">
        <v>141</v>
      </c>
      <c r="AU156" s="214" t="s">
        <v>83</v>
      </c>
      <c r="AY156" s="16" t="s">
        <v>139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146</v>
      </c>
      <c r="BK156" s="215">
        <f>ROUND(I156*H156,2)</f>
        <v>0</v>
      </c>
      <c r="BL156" s="16" t="s">
        <v>146</v>
      </c>
      <c r="BM156" s="214" t="s">
        <v>1109</v>
      </c>
    </row>
    <row r="157" spans="1:65" s="13" customFormat="1" ht="10.199999999999999">
      <c r="B157" s="216"/>
      <c r="C157" s="217"/>
      <c r="D157" s="218" t="s">
        <v>148</v>
      </c>
      <c r="E157" s="219" t="s">
        <v>1</v>
      </c>
      <c r="F157" s="220" t="s">
        <v>1110</v>
      </c>
      <c r="G157" s="217"/>
      <c r="H157" s="221">
        <v>30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148</v>
      </c>
      <c r="AU157" s="227" t="s">
        <v>83</v>
      </c>
      <c r="AV157" s="13" t="s">
        <v>83</v>
      </c>
      <c r="AW157" s="13" t="s">
        <v>30</v>
      </c>
      <c r="AX157" s="13" t="s">
        <v>81</v>
      </c>
      <c r="AY157" s="227" t="s">
        <v>139</v>
      </c>
    </row>
    <row r="158" spans="1:65" s="2" customFormat="1" ht="16.5" customHeight="1">
      <c r="A158" s="33"/>
      <c r="B158" s="34"/>
      <c r="C158" s="228" t="s">
        <v>227</v>
      </c>
      <c r="D158" s="228" t="s">
        <v>243</v>
      </c>
      <c r="E158" s="229" t="s">
        <v>1111</v>
      </c>
      <c r="F158" s="230" t="s">
        <v>1112</v>
      </c>
      <c r="G158" s="231" t="s">
        <v>144</v>
      </c>
      <c r="H158" s="232">
        <v>30</v>
      </c>
      <c r="I158" s="233"/>
      <c r="J158" s="234">
        <f>ROUND(I158*H158,2)</f>
        <v>0</v>
      </c>
      <c r="K158" s="230" t="s">
        <v>145</v>
      </c>
      <c r="L158" s="235"/>
      <c r="M158" s="236" t="s">
        <v>1</v>
      </c>
      <c r="N158" s="237" t="s">
        <v>40</v>
      </c>
      <c r="O158" s="71"/>
      <c r="P158" s="212">
        <f>O158*H158</f>
        <v>0</v>
      </c>
      <c r="Q158" s="212">
        <v>0.13100000000000001</v>
      </c>
      <c r="R158" s="212">
        <f>Q158*H158</f>
        <v>3.93</v>
      </c>
      <c r="S158" s="212">
        <v>0</v>
      </c>
      <c r="T158" s="21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180</v>
      </c>
      <c r="AT158" s="214" t="s">
        <v>243</v>
      </c>
      <c r="AU158" s="214" t="s">
        <v>83</v>
      </c>
      <c r="AY158" s="16" t="s">
        <v>139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146</v>
      </c>
      <c r="BK158" s="215">
        <f>ROUND(I158*H158,2)</f>
        <v>0</v>
      </c>
      <c r="BL158" s="16" t="s">
        <v>146</v>
      </c>
      <c r="BM158" s="214" t="s">
        <v>1113</v>
      </c>
    </row>
    <row r="159" spans="1:65" s="12" customFormat="1" ht="22.8" customHeight="1">
      <c r="B159" s="187"/>
      <c r="C159" s="188"/>
      <c r="D159" s="189" t="s">
        <v>72</v>
      </c>
      <c r="E159" s="201" t="s">
        <v>185</v>
      </c>
      <c r="F159" s="201" t="s">
        <v>498</v>
      </c>
      <c r="G159" s="188"/>
      <c r="H159" s="188"/>
      <c r="I159" s="191"/>
      <c r="J159" s="202">
        <f>BK159</f>
        <v>0</v>
      </c>
      <c r="K159" s="188"/>
      <c r="L159" s="193"/>
      <c r="M159" s="194"/>
      <c r="N159" s="195"/>
      <c r="O159" s="195"/>
      <c r="P159" s="196">
        <f>SUM(P160:P165)</f>
        <v>0</v>
      </c>
      <c r="Q159" s="195"/>
      <c r="R159" s="196">
        <f>SUM(R160:R165)</f>
        <v>3.9662765999999996</v>
      </c>
      <c r="S159" s="195"/>
      <c r="T159" s="197">
        <f>SUM(T160:T165)</f>
        <v>87.100000000000009</v>
      </c>
      <c r="AR159" s="198" t="s">
        <v>81</v>
      </c>
      <c r="AT159" s="199" t="s">
        <v>72</v>
      </c>
      <c r="AU159" s="199" t="s">
        <v>81</v>
      </c>
      <c r="AY159" s="198" t="s">
        <v>139</v>
      </c>
      <c r="BK159" s="200">
        <f>SUM(BK160:BK165)</f>
        <v>0</v>
      </c>
    </row>
    <row r="160" spans="1:65" s="2" customFormat="1" ht="44.25" customHeight="1">
      <c r="A160" s="33"/>
      <c r="B160" s="34"/>
      <c r="C160" s="203" t="s">
        <v>233</v>
      </c>
      <c r="D160" s="203" t="s">
        <v>141</v>
      </c>
      <c r="E160" s="204" t="s">
        <v>513</v>
      </c>
      <c r="F160" s="205" t="s">
        <v>514</v>
      </c>
      <c r="G160" s="206" t="s">
        <v>157</v>
      </c>
      <c r="H160" s="207">
        <v>11</v>
      </c>
      <c r="I160" s="208"/>
      <c r="J160" s="209">
        <f>ROUND(I160*H160,2)</f>
        <v>0</v>
      </c>
      <c r="K160" s="205" t="s">
        <v>145</v>
      </c>
      <c r="L160" s="38"/>
      <c r="M160" s="210" t="s">
        <v>1</v>
      </c>
      <c r="N160" s="211" t="s">
        <v>40</v>
      </c>
      <c r="O160" s="71"/>
      <c r="P160" s="212">
        <f>O160*H160</f>
        <v>0</v>
      </c>
      <c r="Q160" s="212">
        <v>0.1295</v>
      </c>
      <c r="R160" s="212">
        <f>Q160*H160</f>
        <v>1.4245000000000001</v>
      </c>
      <c r="S160" s="212">
        <v>0</v>
      </c>
      <c r="T160" s="21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146</v>
      </c>
      <c r="AT160" s="214" t="s">
        <v>141</v>
      </c>
      <c r="AU160" s="214" t="s">
        <v>83</v>
      </c>
      <c r="AY160" s="16" t="s">
        <v>139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146</v>
      </c>
      <c r="BK160" s="215">
        <f>ROUND(I160*H160,2)</f>
        <v>0</v>
      </c>
      <c r="BL160" s="16" t="s">
        <v>146</v>
      </c>
      <c r="BM160" s="214" t="s">
        <v>1114</v>
      </c>
    </row>
    <row r="161" spans="1:65" s="13" customFormat="1" ht="10.199999999999999">
      <c r="B161" s="216"/>
      <c r="C161" s="217"/>
      <c r="D161" s="218" t="s">
        <v>148</v>
      </c>
      <c r="E161" s="219" t="s">
        <v>1</v>
      </c>
      <c r="F161" s="220" t="s">
        <v>195</v>
      </c>
      <c r="G161" s="217"/>
      <c r="H161" s="221">
        <v>11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148</v>
      </c>
      <c r="AU161" s="227" t="s">
        <v>83</v>
      </c>
      <c r="AV161" s="13" t="s">
        <v>83</v>
      </c>
      <c r="AW161" s="13" t="s">
        <v>30</v>
      </c>
      <c r="AX161" s="13" t="s">
        <v>81</v>
      </c>
      <c r="AY161" s="227" t="s">
        <v>139</v>
      </c>
    </row>
    <row r="162" spans="1:65" s="2" customFormat="1" ht="16.5" customHeight="1">
      <c r="A162" s="33"/>
      <c r="B162" s="34"/>
      <c r="C162" s="228" t="s">
        <v>238</v>
      </c>
      <c r="D162" s="228" t="s">
        <v>243</v>
      </c>
      <c r="E162" s="229" t="s">
        <v>518</v>
      </c>
      <c r="F162" s="230" t="s">
        <v>519</v>
      </c>
      <c r="G162" s="231" t="s">
        <v>157</v>
      </c>
      <c r="H162" s="232">
        <v>11</v>
      </c>
      <c r="I162" s="233"/>
      <c r="J162" s="234">
        <f>ROUND(I162*H162,2)</f>
        <v>0</v>
      </c>
      <c r="K162" s="230" t="s">
        <v>145</v>
      </c>
      <c r="L162" s="235"/>
      <c r="M162" s="236" t="s">
        <v>1</v>
      </c>
      <c r="N162" s="237" t="s">
        <v>40</v>
      </c>
      <c r="O162" s="71"/>
      <c r="P162" s="212">
        <f>O162*H162</f>
        <v>0</v>
      </c>
      <c r="Q162" s="212">
        <v>2.8000000000000001E-2</v>
      </c>
      <c r="R162" s="212">
        <f>Q162*H162</f>
        <v>0.308</v>
      </c>
      <c r="S162" s="212">
        <v>0</v>
      </c>
      <c r="T162" s="21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180</v>
      </c>
      <c r="AT162" s="214" t="s">
        <v>243</v>
      </c>
      <c r="AU162" s="214" t="s">
        <v>83</v>
      </c>
      <c r="AY162" s="16" t="s">
        <v>139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146</v>
      </c>
      <c r="BK162" s="215">
        <f>ROUND(I162*H162,2)</f>
        <v>0</v>
      </c>
      <c r="BL162" s="16" t="s">
        <v>146</v>
      </c>
      <c r="BM162" s="214" t="s">
        <v>1115</v>
      </c>
    </row>
    <row r="163" spans="1:65" s="2" customFormat="1" ht="21.75" customHeight="1">
      <c r="A163" s="33"/>
      <c r="B163" s="34"/>
      <c r="C163" s="203" t="s">
        <v>7</v>
      </c>
      <c r="D163" s="203" t="s">
        <v>141</v>
      </c>
      <c r="E163" s="204" t="s">
        <v>527</v>
      </c>
      <c r="F163" s="205" t="s">
        <v>528</v>
      </c>
      <c r="G163" s="206" t="s">
        <v>167</v>
      </c>
      <c r="H163" s="207">
        <v>0.99</v>
      </c>
      <c r="I163" s="208"/>
      <c r="J163" s="209">
        <f>ROUND(I163*H163,2)</f>
        <v>0</v>
      </c>
      <c r="K163" s="205" t="s">
        <v>145</v>
      </c>
      <c r="L163" s="38"/>
      <c r="M163" s="210" t="s">
        <v>1</v>
      </c>
      <c r="N163" s="211" t="s">
        <v>40</v>
      </c>
      <c r="O163" s="71"/>
      <c r="P163" s="212">
        <f>O163*H163</f>
        <v>0</v>
      </c>
      <c r="Q163" s="212">
        <v>2.2563399999999998</v>
      </c>
      <c r="R163" s="212">
        <f>Q163*H163</f>
        <v>2.2337765999999997</v>
      </c>
      <c r="S163" s="212">
        <v>0</v>
      </c>
      <c r="T163" s="213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4" t="s">
        <v>146</v>
      </c>
      <c r="AT163" s="214" t="s">
        <v>141</v>
      </c>
      <c r="AU163" s="214" t="s">
        <v>83</v>
      </c>
      <c r="AY163" s="16" t="s">
        <v>139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146</v>
      </c>
      <c r="BK163" s="215">
        <f>ROUND(I163*H163,2)</f>
        <v>0</v>
      </c>
      <c r="BL163" s="16" t="s">
        <v>146</v>
      </c>
      <c r="BM163" s="214" t="s">
        <v>1116</v>
      </c>
    </row>
    <row r="164" spans="1:65" s="13" customFormat="1" ht="10.199999999999999">
      <c r="B164" s="216"/>
      <c r="C164" s="217"/>
      <c r="D164" s="218" t="s">
        <v>148</v>
      </c>
      <c r="E164" s="219" t="s">
        <v>1</v>
      </c>
      <c r="F164" s="220" t="s">
        <v>1117</v>
      </c>
      <c r="G164" s="217"/>
      <c r="H164" s="221">
        <v>0.99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148</v>
      </c>
      <c r="AU164" s="227" t="s">
        <v>83</v>
      </c>
      <c r="AV164" s="13" t="s">
        <v>83</v>
      </c>
      <c r="AW164" s="13" t="s">
        <v>30</v>
      </c>
      <c r="AX164" s="13" t="s">
        <v>81</v>
      </c>
      <c r="AY164" s="227" t="s">
        <v>139</v>
      </c>
    </row>
    <row r="165" spans="1:65" s="2" customFormat="1" ht="21.75" customHeight="1">
      <c r="A165" s="33"/>
      <c r="B165" s="34"/>
      <c r="C165" s="203" t="s">
        <v>248</v>
      </c>
      <c r="D165" s="203" t="s">
        <v>141</v>
      </c>
      <c r="E165" s="204" t="s">
        <v>1118</v>
      </c>
      <c r="F165" s="205" t="s">
        <v>1119</v>
      </c>
      <c r="G165" s="206" t="s">
        <v>167</v>
      </c>
      <c r="H165" s="207">
        <v>134</v>
      </c>
      <c r="I165" s="208"/>
      <c r="J165" s="209">
        <f>ROUND(I165*H165,2)</f>
        <v>0</v>
      </c>
      <c r="K165" s="205" t="s">
        <v>145</v>
      </c>
      <c r="L165" s="38"/>
      <c r="M165" s="210" t="s">
        <v>1</v>
      </c>
      <c r="N165" s="211" t="s">
        <v>40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0.65</v>
      </c>
      <c r="T165" s="213">
        <f>S165*H165</f>
        <v>87.100000000000009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4" t="s">
        <v>146</v>
      </c>
      <c r="AT165" s="214" t="s">
        <v>141</v>
      </c>
      <c r="AU165" s="214" t="s">
        <v>83</v>
      </c>
      <c r="AY165" s="16" t="s">
        <v>139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146</v>
      </c>
      <c r="BK165" s="215">
        <f>ROUND(I165*H165,2)</f>
        <v>0</v>
      </c>
      <c r="BL165" s="16" t="s">
        <v>146</v>
      </c>
      <c r="BM165" s="214" t="s">
        <v>1120</v>
      </c>
    </row>
    <row r="166" spans="1:65" s="12" customFormat="1" ht="22.8" customHeight="1">
      <c r="B166" s="187"/>
      <c r="C166" s="188"/>
      <c r="D166" s="189" t="s">
        <v>72</v>
      </c>
      <c r="E166" s="201" t="s">
        <v>589</v>
      </c>
      <c r="F166" s="201" t="s">
        <v>590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SUM(P167:P174)</f>
        <v>0</v>
      </c>
      <c r="Q166" s="195"/>
      <c r="R166" s="196">
        <f>SUM(R167:R174)</f>
        <v>0</v>
      </c>
      <c r="S166" s="195"/>
      <c r="T166" s="197">
        <f>SUM(T167:T174)</f>
        <v>0</v>
      </c>
      <c r="AR166" s="198" t="s">
        <v>81</v>
      </c>
      <c r="AT166" s="199" t="s">
        <v>72</v>
      </c>
      <c r="AU166" s="199" t="s">
        <v>81</v>
      </c>
      <c r="AY166" s="198" t="s">
        <v>139</v>
      </c>
      <c r="BK166" s="200">
        <f>SUM(BK167:BK174)</f>
        <v>0</v>
      </c>
    </row>
    <row r="167" spans="1:65" s="2" customFormat="1" ht="21.75" customHeight="1">
      <c r="A167" s="33"/>
      <c r="B167" s="34"/>
      <c r="C167" s="203" t="s">
        <v>253</v>
      </c>
      <c r="D167" s="203" t="s">
        <v>141</v>
      </c>
      <c r="E167" s="204" t="s">
        <v>1121</v>
      </c>
      <c r="F167" s="205" t="s">
        <v>1122</v>
      </c>
      <c r="G167" s="206" t="s">
        <v>230</v>
      </c>
      <c r="H167" s="207">
        <v>56.808999999999997</v>
      </c>
      <c r="I167" s="208"/>
      <c r="J167" s="209">
        <f>ROUND(I167*H167,2)</f>
        <v>0</v>
      </c>
      <c r="K167" s="205" t="s">
        <v>145</v>
      </c>
      <c r="L167" s="38"/>
      <c r="M167" s="210" t="s">
        <v>1</v>
      </c>
      <c r="N167" s="211" t="s">
        <v>40</v>
      </c>
      <c r="O167" s="71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4" t="s">
        <v>146</v>
      </c>
      <c r="AT167" s="214" t="s">
        <v>141</v>
      </c>
      <c r="AU167" s="214" t="s">
        <v>83</v>
      </c>
      <c r="AY167" s="16" t="s">
        <v>139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146</v>
      </c>
      <c r="BK167" s="215">
        <f>ROUND(I167*H167,2)</f>
        <v>0</v>
      </c>
      <c r="BL167" s="16" t="s">
        <v>146</v>
      </c>
      <c r="BM167" s="214" t="s">
        <v>1123</v>
      </c>
    </row>
    <row r="168" spans="1:65" s="2" customFormat="1" ht="21.75" customHeight="1">
      <c r="A168" s="33"/>
      <c r="B168" s="34"/>
      <c r="C168" s="203" t="s">
        <v>257</v>
      </c>
      <c r="D168" s="203" t="s">
        <v>141</v>
      </c>
      <c r="E168" s="204" t="s">
        <v>1124</v>
      </c>
      <c r="F168" s="205" t="s">
        <v>1125</v>
      </c>
      <c r="G168" s="206" t="s">
        <v>230</v>
      </c>
      <c r="H168" s="207">
        <v>56.808999999999997</v>
      </c>
      <c r="I168" s="208"/>
      <c r="J168" s="209">
        <f>ROUND(I168*H168,2)</f>
        <v>0</v>
      </c>
      <c r="K168" s="205" t="s">
        <v>145</v>
      </c>
      <c r="L168" s="38"/>
      <c r="M168" s="210" t="s">
        <v>1</v>
      </c>
      <c r="N168" s="211" t="s">
        <v>40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146</v>
      </c>
      <c r="AT168" s="214" t="s">
        <v>141</v>
      </c>
      <c r="AU168" s="214" t="s">
        <v>83</v>
      </c>
      <c r="AY168" s="16" t="s">
        <v>139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146</v>
      </c>
      <c r="BK168" s="215">
        <f>ROUND(I168*H168,2)</f>
        <v>0</v>
      </c>
      <c r="BL168" s="16" t="s">
        <v>146</v>
      </c>
      <c r="BM168" s="214" t="s">
        <v>1126</v>
      </c>
    </row>
    <row r="169" spans="1:65" s="2" customFormat="1" ht="33" customHeight="1">
      <c r="A169" s="33"/>
      <c r="B169" s="34"/>
      <c r="C169" s="203" t="s">
        <v>261</v>
      </c>
      <c r="D169" s="203" t="s">
        <v>141</v>
      </c>
      <c r="E169" s="204" t="s">
        <v>1127</v>
      </c>
      <c r="F169" s="205" t="s">
        <v>1128</v>
      </c>
      <c r="G169" s="206" t="s">
        <v>230</v>
      </c>
      <c r="H169" s="207">
        <v>1136.18</v>
      </c>
      <c r="I169" s="208"/>
      <c r="J169" s="209">
        <f>ROUND(I169*H169,2)</f>
        <v>0</v>
      </c>
      <c r="K169" s="205" t="s">
        <v>145</v>
      </c>
      <c r="L169" s="38"/>
      <c r="M169" s="210" t="s">
        <v>1</v>
      </c>
      <c r="N169" s="211" t="s">
        <v>40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4" t="s">
        <v>146</v>
      </c>
      <c r="AT169" s="214" t="s">
        <v>141</v>
      </c>
      <c r="AU169" s="214" t="s">
        <v>83</v>
      </c>
      <c r="AY169" s="16" t="s">
        <v>139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146</v>
      </c>
      <c r="BK169" s="215">
        <f>ROUND(I169*H169,2)</f>
        <v>0</v>
      </c>
      <c r="BL169" s="16" t="s">
        <v>146</v>
      </c>
      <c r="BM169" s="214" t="s">
        <v>1129</v>
      </c>
    </row>
    <row r="170" spans="1:65" s="13" customFormat="1" ht="10.199999999999999">
      <c r="B170" s="216"/>
      <c r="C170" s="217"/>
      <c r="D170" s="218" t="s">
        <v>148</v>
      </c>
      <c r="E170" s="219" t="s">
        <v>1</v>
      </c>
      <c r="F170" s="220" t="s">
        <v>1130</v>
      </c>
      <c r="G170" s="217"/>
      <c r="H170" s="221">
        <v>1136.18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148</v>
      </c>
      <c r="AU170" s="227" t="s">
        <v>83</v>
      </c>
      <c r="AV170" s="13" t="s">
        <v>83</v>
      </c>
      <c r="AW170" s="13" t="s">
        <v>30</v>
      </c>
      <c r="AX170" s="13" t="s">
        <v>81</v>
      </c>
      <c r="AY170" s="227" t="s">
        <v>139</v>
      </c>
    </row>
    <row r="171" spans="1:65" s="2" customFormat="1" ht="33" customHeight="1">
      <c r="A171" s="33"/>
      <c r="B171" s="34"/>
      <c r="C171" s="203" t="s">
        <v>268</v>
      </c>
      <c r="D171" s="203" t="s">
        <v>141</v>
      </c>
      <c r="E171" s="204" t="s">
        <v>607</v>
      </c>
      <c r="F171" s="205" t="s">
        <v>608</v>
      </c>
      <c r="G171" s="206" t="s">
        <v>230</v>
      </c>
      <c r="H171" s="207">
        <v>54.9</v>
      </c>
      <c r="I171" s="208"/>
      <c r="J171" s="209">
        <f>ROUND(I171*H171,2)</f>
        <v>0</v>
      </c>
      <c r="K171" s="205" t="s">
        <v>145</v>
      </c>
      <c r="L171" s="38"/>
      <c r="M171" s="210" t="s">
        <v>1</v>
      </c>
      <c r="N171" s="211" t="s">
        <v>40</v>
      </c>
      <c r="O171" s="71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4" t="s">
        <v>146</v>
      </c>
      <c r="AT171" s="214" t="s">
        <v>141</v>
      </c>
      <c r="AU171" s="214" t="s">
        <v>83</v>
      </c>
      <c r="AY171" s="16" t="s">
        <v>139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146</v>
      </c>
      <c r="BK171" s="215">
        <f>ROUND(I171*H171,2)</f>
        <v>0</v>
      </c>
      <c r="BL171" s="16" t="s">
        <v>146</v>
      </c>
      <c r="BM171" s="214" t="s">
        <v>1131</v>
      </c>
    </row>
    <row r="172" spans="1:65" s="13" customFormat="1" ht="10.199999999999999">
      <c r="B172" s="216"/>
      <c r="C172" s="217"/>
      <c r="D172" s="218" t="s">
        <v>148</v>
      </c>
      <c r="E172" s="219" t="s">
        <v>1</v>
      </c>
      <c r="F172" s="220" t="s">
        <v>1132</v>
      </c>
      <c r="G172" s="217"/>
      <c r="H172" s="221">
        <v>54.9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148</v>
      </c>
      <c r="AU172" s="227" t="s">
        <v>83</v>
      </c>
      <c r="AV172" s="13" t="s">
        <v>83</v>
      </c>
      <c r="AW172" s="13" t="s">
        <v>30</v>
      </c>
      <c r="AX172" s="13" t="s">
        <v>81</v>
      </c>
      <c r="AY172" s="227" t="s">
        <v>139</v>
      </c>
    </row>
    <row r="173" spans="1:65" s="2" customFormat="1" ht="33" customHeight="1">
      <c r="A173" s="33"/>
      <c r="B173" s="34"/>
      <c r="C173" s="203" t="s">
        <v>273</v>
      </c>
      <c r="D173" s="203" t="s">
        <v>141</v>
      </c>
      <c r="E173" s="204" t="s">
        <v>1133</v>
      </c>
      <c r="F173" s="205" t="s">
        <v>1134</v>
      </c>
      <c r="G173" s="206" t="s">
        <v>230</v>
      </c>
      <c r="H173" s="207">
        <v>1.9</v>
      </c>
      <c r="I173" s="208"/>
      <c r="J173" s="209">
        <f>ROUND(I173*H173,2)</f>
        <v>0</v>
      </c>
      <c r="K173" s="205" t="s">
        <v>145</v>
      </c>
      <c r="L173" s="38"/>
      <c r="M173" s="210" t="s">
        <v>1</v>
      </c>
      <c r="N173" s="211" t="s">
        <v>40</v>
      </c>
      <c r="O173" s="71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4" t="s">
        <v>146</v>
      </c>
      <c r="AT173" s="214" t="s">
        <v>141</v>
      </c>
      <c r="AU173" s="214" t="s">
        <v>83</v>
      </c>
      <c r="AY173" s="16" t="s">
        <v>139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146</v>
      </c>
      <c r="BK173" s="215">
        <f>ROUND(I173*H173,2)</f>
        <v>0</v>
      </c>
      <c r="BL173" s="16" t="s">
        <v>146</v>
      </c>
      <c r="BM173" s="214" t="s">
        <v>1135</v>
      </c>
    </row>
    <row r="174" spans="1:65" s="13" customFormat="1" ht="10.199999999999999">
      <c r="B174" s="216"/>
      <c r="C174" s="217"/>
      <c r="D174" s="218" t="s">
        <v>148</v>
      </c>
      <c r="E174" s="219" t="s">
        <v>1</v>
      </c>
      <c r="F174" s="220" t="s">
        <v>1136</v>
      </c>
      <c r="G174" s="217"/>
      <c r="H174" s="221">
        <v>1.9</v>
      </c>
      <c r="I174" s="222"/>
      <c r="J174" s="217"/>
      <c r="K174" s="217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148</v>
      </c>
      <c r="AU174" s="227" t="s">
        <v>83</v>
      </c>
      <c r="AV174" s="13" t="s">
        <v>83</v>
      </c>
      <c r="AW174" s="13" t="s">
        <v>30</v>
      </c>
      <c r="AX174" s="13" t="s">
        <v>81</v>
      </c>
      <c r="AY174" s="227" t="s">
        <v>139</v>
      </c>
    </row>
    <row r="175" spans="1:65" s="12" customFormat="1" ht="25.95" customHeight="1">
      <c r="B175" s="187"/>
      <c r="C175" s="188"/>
      <c r="D175" s="189" t="s">
        <v>72</v>
      </c>
      <c r="E175" s="190" t="s">
        <v>616</v>
      </c>
      <c r="F175" s="190" t="s">
        <v>617</v>
      </c>
      <c r="G175" s="188"/>
      <c r="H175" s="188"/>
      <c r="I175" s="191"/>
      <c r="J175" s="192">
        <f>BK175</f>
        <v>0</v>
      </c>
      <c r="K175" s="188"/>
      <c r="L175" s="193"/>
      <c r="M175" s="194"/>
      <c r="N175" s="195"/>
      <c r="O175" s="195"/>
      <c r="P175" s="196">
        <f>P176</f>
        <v>0</v>
      </c>
      <c r="Q175" s="195"/>
      <c r="R175" s="196">
        <f>R176</f>
        <v>0</v>
      </c>
      <c r="S175" s="195"/>
      <c r="T175" s="197">
        <f>T176</f>
        <v>4.0000000000000001E-3</v>
      </c>
      <c r="AR175" s="198" t="s">
        <v>83</v>
      </c>
      <c r="AT175" s="199" t="s">
        <v>72</v>
      </c>
      <c r="AU175" s="199" t="s">
        <v>73</v>
      </c>
      <c r="AY175" s="198" t="s">
        <v>139</v>
      </c>
      <c r="BK175" s="200">
        <f>BK176</f>
        <v>0</v>
      </c>
    </row>
    <row r="176" spans="1:65" s="12" customFormat="1" ht="22.8" customHeight="1">
      <c r="B176" s="187"/>
      <c r="C176" s="188"/>
      <c r="D176" s="189" t="s">
        <v>72</v>
      </c>
      <c r="E176" s="201" t="s">
        <v>634</v>
      </c>
      <c r="F176" s="201" t="s">
        <v>635</v>
      </c>
      <c r="G176" s="188"/>
      <c r="H176" s="188"/>
      <c r="I176" s="191"/>
      <c r="J176" s="202">
        <f>BK176</f>
        <v>0</v>
      </c>
      <c r="K176" s="188"/>
      <c r="L176" s="193"/>
      <c r="M176" s="194"/>
      <c r="N176" s="195"/>
      <c r="O176" s="195"/>
      <c r="P176" s="196">
        <f>P177</f>
        <v>0</v>
      </c>
      <c r="Q176" s="195"/>
      <c r="R176" s="196">
        <f>R177</f>
        <v>0</v>
      </c>
      <c r="S176" s="195"/>
      <c r="T176" s="197">
        <f>T177</f>
        <v>4.0000000000000001E-3</v>
      </c>
      <c r="AR176" s="198" t="s">
        <v>83</v>
      </c>
      <c r="AT176" s="199" t="s">
        <v>72</v>
      </c>
      <c r="AU176" s="199" t="s">
        <v>81</v>
      </c>
      <c r="AY176" s="198" t="s">
        <v>139</v>
      </c>
      <c r="BK176" s="200">
        <f>BK177</f>
        <v>0</v>
      </c>
    </row>
    <row r="177" spans="1:65" s="2" customFormat="1" ht="21.75" customHeight="1">
      <c r="A177" s="33"/>
      <c r="B177" s="34"/>
      <c r="C177" s="203" t="s">
        <v>278</v>
      </c>
      <c r="D177" s="203" t="s">
        <v>141</v>
      </c>
      <c r="E177" s="204" t="s">
        <v>1137</v>
      </c>
      <c r="F177" s="205" t="s">
        <v>1138</v>
      </c>
      <c r="G177" s="206" t="s">
        <v>276</v>
      </c>
      <c r="H177" s="207">
        <v>4</v>
      </c>
      <c r="I177" s="208"/>
      <c r="J177" s="209">
        <f>ROUND(I177*H177,2)</f>
        <v>0</v>
      </c>
      <c r="K177" s="205" t="s">
        <v>145</v>
      </c>
      <c r="L177" s="38"/>
      <c r="M177" s="210" t="s">
        <v>1</v>
      </c>
      <c r="N177" s="211" t="s">
        <v>40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1E-3</v>
      </c>
      <c r="T177" s="213">
        <f>S177*H177</f>
        <v>4.0000000000000001E-3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217</v>
      </c>
      <c r="AT177" s="214" t="s">
        <v>141</v>
      </c>
      <c r="AU177" s="214" t="s">
        <v>83</v>
      </c>
      <c r="AY177" s="16" t="s">
        <v>139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146</v>
      </c>
      <c r="BK177" s="215">
        <f>ROUND(I177*H177,2)</f>
        <v>0</v>
      </c>
      <c r="BL177" s="16" t="s">
        <v>217</v>
      </c>
      <c r="BM177" s="214" t="s">
        <v>1139</v>
      </c>
    </row>
    <row r="178" spans="1:65" s="12" customFormat="1" ht="25.95" customHeight="1">
      <c r="B178" s="187"/>
      <c r="C178" s="188"/>
      <c r="D178" s="189" t="s">
        <v>72</v>
      </c>
      <c r="E178" s="190" t="s">
        <v>814</v>
      </c>
      <c r="F178" s="190" t="s">
        <v>815</v>
      </c>
      <c r="G178" s="188"/>
      <c r="H178" s="188"/>
      <c r="I178" s="191"/>
      <c r="J178" s="192">
        <f>BK178</f>
        <v>0</v>
      </c>
      <c r="K178" s="188"/>
      <c r="L178" s="193"/>
      <c r="M178" s="194"/>
      <c r="N178" s="195"/>
      <c r="O178" s="195"/>
      <c r="P178" s="196">
        <f>P179+P181</f>
        <v>0</v>
      </c>
      <c r="Q178" s="195"/>
      <c r="R178" s="196">
        <f>R179+R181</f>
        <v>0</v>
      </c>
      <c r="S178" s="195"/>
      <c r="T178" s="197">
        <f>T179+T181</f>
        <v>0</v>
      </c>
      <c r="AR178" s="198" t="s">
        <v>164</v>
      </c>
      <c r="AT178" s="199" t="s">
        <v>72</v>
      </c>
      <c r="AU178" s="199" t="s">
        <v>73</v>
      </c>
      <c r="AY178" s="198" t="s">
        <v>139</v>
      </c>
      <c r="BK178" s="200">
        <f>BK179+BK181</f>
        <v>0</v>
      </c>
    </row>
    <row r="179" spans="1:65" s="12" customFormat="1" ht="22.8" customHeight="1">
      <c r="B179" s="187"/>
      <c r="C179" s="188"/>
      <c r="D179" s="189" t="s">
        <v>72</v>
      </c>
      <c r="E179" s="201" t="s">
        <v>824</v>
      </c>
      <c r="F179" s="201" t="s">
        <v>825</v>
      </c>
      <c r="G179" s="188"/>
      <c r="H179" s="188"/>
      <c r="I179" s="191"/>
      <c r="J179" s="202">
        <f>BK179</f>
        <v>0</v>
      </c>
      <c r="K179" s="188"/>
      <c r="L179" s="193"/>
      <c r="M179" s="194"/>
      <c r="N179" s="195"/>
      <c r="O179" s="195"/>
      <c r="P179" s="196">
        <f>P180</f>
        <v>0</v>
      </c>
      <c r="Q179" s="195"/>
      <c r="R179" s="196">
        <f>R180</f>
        <v>0</v>
      </c>
      <c r="S179" s="195"/>
      <c r="T179" s="197">
        <f>T180</f>
        <v>0</v>
      </c>
      <c r="AR179" s="198" t="s">
        <v>164</v>
      </c>
      <c r="AT179" s="199" t="s">
        <v>72</v>
      </c>
      <c r="AU179" s="199" t="s">
        <v>81</v>
      </c>
      <c r="AY179" s="198" t="s">
        <v>139</v>
      </c>
      <c r="BK179" s="200">
        <f>BK180</f>
        <v>0</v>
      </c>
    </row>
    <row r="180" spans="1:65" s="2" customFormat="1" ht="16.5" customHeight="1">
      <c r="A180" s="33"/>
      <c r="B180" s="34"/>
      <c r="C180" s="203" t="s">
        <v>282</v>
      </c>
      <c r="D180" s="203" t="s">
        <v>141</v>
      </c>
      <c r="E180" s="204" t="s">
        <v>827</v>
      </c>
      <c r="F180" s="205" t="s">
        <v>825</v>
      </c>
      <c r="G180" s="206" t="s">
        <v>821</v>
      </c>
      <c r="H180" s="207">
        <v>1</v>
      </c>
      <c r="I180" s="208"/>
      <c r="J180" s="209">
        <f>ROUND(I180*H180,2)</f>
        <v>0</v>
      </c>
      <c r="K180" s="205" t="s">
        <v>145</v>
      </c>
      <c r="L180" s="38"/>
      <c r="M180" s="210" t="s">
        <v>1</v>
      </c>
      <c r="N180" s="211" t="s">
        <v>40</v>
      </c>
      <c r="O180" s="71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4" t="s">
        <v>822</v>
      </c>
      <c r="AT180" s="214" t="s">
        <v>141</v>
      </c>
      <c r="AU180" s="214" t="s">
        <v>83</v>
      </c>
      <c r="AY180" s="16" t="s">
        <v>139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146</v>
      </c>
      <c r="BK180" s="215">
        <f>ROUND(I180*H180,2)</f>
        <v>0</v>
      </c>
      <c r="BL180" s="16" t="s">
        <v>822</v>
      </c>
      <c r="BM180" s="214" t="s">
        <v>1140</v>
      </c>
    </row>
    <row r="181" spans="1:65" s="12" customFormat="1" ht="22.8" customHeight="1">
      <c r="B181" s="187"/>
      <c r="C181" s="188"/>
      <c r="D181" s="189" t="s">
        <v>72</v>
      </c>
      <c r="E181" s="201" t="s">
        <v>829</v>
      </c>
      <c r="F181" s="201" t="s">
        <v>830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P182</f>
        <v>0</v>
      </c>
      <c r="Q181" s="195"/>
      <c r="R181" s="196">
        <f>R182</f>
        <v>0</v>
      </c>
      <c r="S181" s="195"/>
      <c r="T181" s="197">
        <f>T182</f>
        <v>0</v>
      </c>
      <c r="AR181" s="198" t="s">
        <v>164</v>
      </c>
      <c r="AT181" s="199" t="s">
        <v>72</v>
      </c>
      <c r="AU181" s="199" t="s">
        <v>81</v>
      </c>
      <c r="AY181" s="198" t="s">
        <v>139</v>
      </c>
      <c r="BK181" s="200">
        <f>BK182</f>
        <v>0</v>
      </c>
    </row>
    <row r="182" spans="1:65" s="2" customFormat="1" ht="16.5" customHeight="1">
      <c r="A182" s="33"/>
      <c r="B182" s="34"/>
      <c r="C182" s="203" t="s">
        <v>287</v>
      </c>
      <c r="D182" s="203" t="s">
        <v>141</v>
      </c>
      <c r="E182" s="204" t="s">
        <v>832</v>
      </c>
      <c r="F182" s="205" t="s">
        <v>830</v>
      </c>
      <c r="G182" s="206" t="s">
        <v>821</v>
      </c>
      <c r="H182" s="207">
        <v>1</v>
      </c>
      <c r="I182" s="208"/>
      <c r="J182" s="209">
        <f>ROUND(I182*H182,2)</f>
        <v>0</v>
      </c>
      <c r="K182" s="205" t="s">
        <v>145</v>
      </c>
      <c r="L182" s="38"/>
      <c r="M182" s="252" t="s">
        <v>1</v>
      </c>
      <c r="N182" s="253" t="s">
        <v>40</v>
      </c>
      <c r="O182" s="254"/>
      <c r="P182" s="255">
        <f>O182*H182</f>
        <v>0</v>
      </c>
      <c r="Q182" s="255">
        <v>0</v>
      </c>
      <c r="R182" s="255">
        <f>Q182*H182</f>
        <v>0</v>
      </c>
      <c r="S182" s="255">
        <v>0</v>
      </c>
      <c r="T182" s="256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4" t="s">
        <v>822</v>
      </c>
      <c r="AT182" s="214" t="s">
        <v>141</v>
      </c>
      <c r="AU182" s="214" t="s">
        <v>83</v>
      </c>
      <c r="AY182" s="16" t="s">
        <v>139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146</v>
      </c>
      <c r="BK182" s="215">
        <f>ROUND(I182*H182,2)</f>
        <v>0</v>
      </c>
      <c r="BL182" s="16" t="s">
        <v>822</v>
      </c>
      <c r="BM182" s="214" t="s">
        <v>1141</v>
      </c>
    </row>
    <row r="183" spans="1:65" s="2" customFormat="1" ht="6.9" customHeight="1">
      <c r="A183" s="33"/>
      <c r="B183" s="54"/>
      <c r="C183" s="55"/>
      <c r="D183" s="55"/>
      <c r="E183" s="55"/>
      <c r="F183" s="55"/>
      <c r="G183" s="55"/>
      <c r="H183" s="55"/>
      <c r="I183" s="152"/>
      <c r="J183" s="55"/>
      <c r="K183" s="55"/>
      <c r="L183" s="38"/>
      <c r="M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</row>
  </sheetData>
  <sheetProtection algorithmName="SHA-512" hashValue="mu1Af0/F09+Z8OipjgoAtXFCdKylOTw8B42cNydNQC9jeHOImjDKPEk8xDDl7ucOXrZj1D9ThQg3/GrkTeWawA==" saltValue="Er3zaQJjpUuCOVsTCMfId0aZQQWnH1jVdFP5lEgU1jzSU6nxl1ztkIgyGLzT7LnC2+6bVNjsMAU32Pdq7DQC5w==" spinCount="100000" sheet="1" objects="1" scenarios="1" formatColumns="0" formatRows="0" autoFilter="0"/>
  <autoFilter ref="C126:K18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8"/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92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83</v>
      </c>
    </row>
    <row r="4" spans="1:46" s="1" customFormat="1" ht="24.9" customHeight="1">
      <c r="B4" s="19"/>
      <c r="D4" s="112" t="s">
        <v>93</v>
      </c>
      <c r="I4" s="108"/>
      <c r="L4" s="19"/>
      <c r="M4" s="113" t="s">
        <v>10</v>
      </c>
      <c r="AT4" s="16" t="s">
        <v>30</v>
      </c>
    </row>
    <row r="5" spans="1:46" s="1" customFormat="1" ht="6.9" customHeight="1">
      <c r="B5" s="19"/>
      <c r="I5" s="108"/>
      <c r="L5" s="19"/>
    </row>
    <row r="6" spans="1:46" s="1" customFormat="1" ht="12" customHeight="1">
      <c r="B6" s="19"/>
      <c r="D6" s="114" t="s">
        <v>16</v>
      </c>
      <c r="I6" s="108"/>
      <c r="L6" s="19"/>
    </row>
    <row r="7" spans="1:46" s="1" customFormat="1" ht="16.5" customHeight="1">
      <c r="B7" s="19"/>
      <c r="E7" s="298" t="str">
        <f>'Rekapitulace stavby'!K6</f>
        <v>Ševětín ON - oprava výpravní budovy</v>
      </c>
      <c r="F7" s="299"/>
      <c r="G7" s="299"/>
      <c r="H7" s="299"/>
      <c r="I7" s="108"/>
      <c r="L7" s="19"/>
    </row>
    <row r="8" spans="1:46" s="2" customFormat="1" ht="12" customHeight="1">
      <c r="A8" s="33"/>
      <c r="B8" s="38"/>
      <c r="C8" s="33"/>
      <c r="D8" s="114" t="s">
        <v>94</v>
      </c>
      <c r="E8" s="33"/>
      <c r="F8" s="33"/>
      <c r="G8" s="33"/>
      <c r="H8" s="33"/>
      <c r="I8" s="115"/>
      <c r="J8" s="33"/>
      <c r="K8" s="33"/>
      <c r="L8" s="51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0" t="s">
        <v>1142</v>
      </c>
      <c r="F9" s="301"/>
      <c r="G9" s="301"/>
      <c r="H9" s="301"/>
      <c r="I9" s="115"/>
      <c r="J9" s="33"/>
      <c r="K9" s="33"/>
      <c r="L9" s="5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16. 1. 2020</v>
      </c>
      <c r="K12" s="33"/>
      <c r="L12" s="5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">
        <v>1</v>
      </c>
      <c r="K14" s="33"/>
      <c r="L14" s="5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">
        <v>21</v>
      </c>
      <c r="F15" s="33"/>
      <c r="G15" s="33"/>
      <c r="H15" s="33"/>
      <c r="I15" s="117" t="s">
        <v>26</v>
      </c>
      <c r="J15" s="116" t="s">
        <v>1</v>
      </c>
      <c r="K15" s="33"/>
      <c r="L15" s="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2" t="str">
        <f>'Rekapitulace stavby'!E14</f>
        <v>Vyplň údaj</v>
      </c>
      <c r="F18" s="303"/>
      <c r="G18" s="303"/>
      <c r="H18" s="303"/>
      <c r="I18" s="117" t="s">
        <v>26</v>
      </c>
      <c r="J18" s="29" t="str">
        <f>'Rekapitulace stavby'!AN14</f>
        <v>Vyplň údaj</v>
      </c>
      <c r="K18" s="33"/>
      <c r="L18" s="5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">
        <v>1</v>
      </c>
      <c r="K20" s="33"/>
      <c r="L20" s="5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">
        <v>21</v>
      </c>
      <c r="F21" s="33"/>
      <c r="G21" s="33"/>
      <c r="H21" s="33"/>
      <c r="I21" s="117" t="s">
        <v>26</v>
      </c>
      <c r="J21" s="116" t="s">
        <v>1</v>
      </c>
      <c r="K21" s="33"/>
      <c r="L21" s="5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">
        <v>1</v>
      </c>
      <c r="K23" s="33"/>
      <c r="L23" s="5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21</v>
      </c>
      <c r="F24" s="33"/>
      <c r="G24" s="33"/>
      <c r="H24" s="33"/>
      <c r="I24" s="117" t="s">
        <v>26</v>
      </c>
      <c r="J24" s="116" t="s">
        <v>1</v>
      </c>
      <c r="K24" s="33"/>
      <c r="L24" s="5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9"/>
      <c r="B27" s="120"/>
      <c r="C27" s="119"/>
      <c r="D27" s="119"/>
      <c r="E27" s="304" t="s">
        <v>1</v>
      </c>
      <c r="F27" s="304"/>
      <c r="G27" s="304"/>
      <c r="H27" s="30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1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ROUND(J132, 2)</f>
        <v>0</v>
      </c>
      <c r="K30" s="33"/>
      <c r="L30" s="5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ROUND((SUM(BE132:BE227)),  2)</f>
        <v>0</v>
      </c>
      <c r="G33" s="33"/>
      <c r="H33" s="33"/>
      <c r="I33" s="131">
        <v>0.21</v>
      </c>
      <c r="J33" s="130">
        <f>ROUND(((SUM(BE132:BE227))*I33),  2)</f>
        <v>0</v>
      </c>
      <c r="K33" s="33"/>
      <c r="L33" s="5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hidden="1" customHeight="1">
      <c r="A34" s="33"/>
      <c r="B34" s="38"/>
      <c r="C34" s="33"/>
      <c r="D34" s="33"/>
      <c r="E34" s="114" t="s">
        <v>39</v>
      </c>
      <c r="F34" s="130">
        <f>ROUND((SUM(BF132:BF227)),  2)</f>
        <v>0</v>
      </c>
      <c r="G34" s="33"/>
      <c r="H34" s="33"/>
      <c r="I34" s="131">
        <v>0.15</v>
      </c>
      <c r="J34" s="130">
        <f>ROUND(((SUM(BF132:BF227))*I34),  2)</f>
        <v>0</v>
      </c>
      <c r="K34" s="33"/>
      <c r="L34" s="5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14" t="s">
        <v>37</v>
      </c>
      <c r="E35" s="114" t="s">
        <v>40</v>
      </c>
      <c r="F35" s="130">
        <f>ROUND((SUM(BG132:BG227)),  2)</f>
        <v>0</v>
      </c>
      <c r="G35" s="33"/>
      <c r="H35" s="33"/>
      <c r="I35" s="131">
        <v>0.21</v>
      </c>
      <c r="J35" s="130">
        <f>0</f>
        <v>0</v>
      </c>
      <c r="K35" s="33"/>
      <c r="L35" s="5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4" t="s">
        <v>41</v>
      </c>
      <c r="F36" s="130">
        <f>ROUND((SUM(BH132:BH227)),  2)</f>
        <v>0</v>
      </c>
      <c r="G36" s="33"/>
      <c r="H36" s="33"/>
      <c r="I36" s="131">
        <v>0.15</v>
      </c>
      <c r="J36" s="130">
        <f>0</f>
        <v>0</v>
      </c>
      <c r="K36" s="33"/>
      <c r="L36" s="5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4" t="s">
        <v>42</v>
      </c>
      <c r="F37" s="130">
        <f>ROUND((SUM(BI132:BI227)),  2)</f>
        <v>0</v>
      </c>
      <c r="G37" s="33"/>
      <c r="H37" s="33"/>
      <c r="I37" s="131">
        <v>0</v>
      </c>
      <c r="J37" s="130">
        <f>0</f>
        <v>0</v>
      </c>
      <c r="K37" s="33"/>
      <c r="L37" s="5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I41" s="108"/>
      <c r="L41" s="19"/>
    </row>
    <row r="42" spans="1:31" s="1" customFormat="1" ht="14.4" customHeight="1">
      <c r="B42" s="19"/>
      <c r="I42" s="108"/>
      <c r="L42" s="19"/>
    </row>
    <row r="43" spans="1:31" s="1" customFormat="1" ht="14.4" customHeight="1">
      <c r="B43" s="19"/>
      <c r="I43" s="108"/>
      <c r="L43" s="19"/>
    </row>
    <row r="44" spans="1:31" s="1" customFormat="1" ht="14.4" customHeight="1">
      <c r="B44" s="19"/>
      <c r="I44" s="108"/>
      <c r="L44" s="19"/>
    </row>
    <row r="45" spans="1:31" s="1" customFormat="1" ht="14.4" customHeight="1">
      <c r="B45" s="19"/>
      <c r="I45" s="108"/>
      <c r="L45" s="19"/>
    </row>
    <row r="46" spans="1:31" s="1" customFormat="1" ht="14.4" customHeight="1">
      <c r="B46" s="19"/>
      <c r="I46" s="108"/>
      <c r="L46" s="19"/>
    </row>
    <row r="47" spans="1:31" s="1" customFormat="1" ht="14.4" customHeight="1">
      <c r="B47" s="19"/>
      <c r="I47" s="108"/>
      <c r="L47" s="19"/>
    </row>
    <row r="48" spans="1:31" s="1" customFormat="1" ht="14.4" customHeight="1">
      <c r="B48" s="19"/>
      <c r="I48" s="108"/>
      <c r="L48" s="19"/>
    </row>
    <row r="49" spans="1:31" s="1" customFormat="1" ht="14.4" customHeight="1">
      <c r="B49" s="19"/>
      <c r="I49" s="108"/>
      <c r="L49" s="19"/>
    </row>
    <row r="50" spans="1:31" s="2" customFormat="1" ht="14.4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115"/>
      <c r="J82" s="35"/>
      <c r="K82" s="35"/>
      <c r="L82" s="5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5" t="str">
        <f>E7</f>
        <v>Ševětín ON - oprava výpravní budovy</v>
      </c>
      <c r="F85" s="306"/>
      <c r="G85" s="306"/>
      <c r="H85" s="306"/>
      <c r="I85" s="115"/>
      <c r="J85" s="35"/>
      <c r="K85" s="35"/>
      <c r="L85" s="5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115"/>
      <c r="J86" s="35"/>
      <c r="K86" s="35"/>
      <c r="L86" s="5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7" t="str">
        <f>E9</f>
        <v xml:space="preserve">SO 04 - Oprava skladů </v>
      </c>
      <c r="F87" s="307"/>
      <c r="G87" s="307"/>
      <c r="H87" s="307"/>
      <c r="I87" s="115"/>
      <c r="J87" s="35"/>
      <c r="K87" s="35"/>
      <c r="L87" s="5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6" t="str">
        <f>IF(J12="","",J12)</f>
        <v>16. 1. 2020</v>
      </c>
      <c r="K89" s="35"/>
      <c r="L89" s="5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97</v>
      </c>
      <c r="D94" s="157"/>
      <c r="E94" s="157"/>
      <c r="F94" s="157"/>
      <c r="G94" s="157"/>
      <c r="H94" s="157"/>
      <c r="I94" s="158"/>
      <c r="J94" s="159" t="s">
        <v>98</v>
      </c>
      <c r="K94" s="157"/>
      <c r="L94" s="51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1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60" t="s">
        <v>99</v>
      </c>
      <c r="D96" s="35"/>
      <c r="E96" s="35"/>
      <c r="F96" s="35"/>
      <c r="G96" s="35"/>
      <c r="H96" s="35"/>
      <c r="I96" s="115"/>
      <c r="J96" s="84">
        <f>J132</f>
        <v>0</v>
      </c>
      <c r="K96" s="35"/>
      <c r="L96" s="51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2:12" s="9" customFormat="1" ht="24.9" customHeight="1">
      <c r="B97" s="161"/>
      <c r="C97" s="162"/>
      <c r="D97" s="163" t="s">
        <v>101</v>
      </c>
      <c r="E97" s="164"/>
      <c r="F97" s="164"/>
      <c r="G97" s="164"/>
      <c r="H97" s="164"/>
      <c r="I97" s="165"/>
      <c r="J97" s="166">
        <f>J133</f>
        <v>0</v>
      </c>
      <c r="K97" s="162"/>
      <c r="L97" s="167"/>
    </row>
    <row r="98" spans="2:12" s="10" customFormat="1" ht="19.95" customHeight="1">
      <c r="B98" s="168"/>
      <c r="C98" s="169"/>
      <c r="D98" s="170" t="s">
        <v>106</v>
      </c>
      <c r="E98" s="171"/>
      <c r="F98" s="171"/>
      <c r="G98" s="171"/>
      <c r="H98" s="171"/>
      <c r="I98" s="172"/>
      <c r="J98" s="173">
        <f>J134</f>
        <v>0</v>
      </c>
      <c r="K98" s="169"/>
      <c r="L98" s="174"/>
    </row>
    <row r="99" spans="2:12" s="10" customFormat="1" ht="19.95" customHeight="1">
      <c r="B99" s="168"/>
      <c r="C99" s="169"/>
      <c r="D99" s="170" t="s">
        <v>109</v>
      </c>
      <c r="E99" s="171"/>
      <c r="F99" s="171"/>
      <c r="G99" s="171"/>
      <c r="H99" s="171"/>
      <c r="I99" s="172"/>
      <c r="J99" s="173">
        <f>J145</f>
        <v>0</v>
      </c>
      <c r="K99" s="169"/>
      <c r="L99" s="174"/>
    </row>
    <row r="100" spans="2:12" s="10" customFormat="1" ht="19.95" customHeight="1">
      <c r="B100" s="168"/>
      <c r="C100" s="169"/>
      <c r="D100" s="170" t="s">
        <v>110</v>
      </c>
      <c r="E100" s="171"/>
      <c r="F100" s="171"/>
      <c r="G100" s="171"/>
      <c r="H100" s="171"/>
      <c r="I100" s="172"/>
      <c r="J100" s="173">
        <f>J154</f>
        <v>0</v>
      </c>
      <c r="K100" s="169"/>
      <c r="L100" s="174"/>
    </row>
    <row r="101" spans="2:12" s="9" customFormat="1" ht="24.9" customHeight="1">
      <c r="B101" s="161"/>
      <c r="C101" s="162"/>
      <c r="D101" s="163" t="s">
        <v>111</v>
      </c>
      <c r="E101" s="164"/>
      <c r="F101" s="164"/>
      <c r="G101" s="164"/>
      <c r="H101" s="164"/>
      <c r="I101" s="165"/>
      <c r="J101" s="166">
        <f>J156</f>
        <v>0</v>
      </c>
      <c r="K101" s="162"/>
      <c r="L101" s="167"/>
    </row>
    <row r="102" spans="2:12" s="10" customFormat="1" ht="19.95" customHeight="1">
      <c r="B102" s="168"/>
      <c r="C102" s="169"/>
      <c r="D102" s="170" t="s">
        <v>1143</v>
      </c>
      <c r="E102" s="171"/>
      <c r="F102" s="171"/>
      <c r="G102" s="171"/>
      <c r="H102" s="171"/>
      <c r="I102" s="172"/>
      <c r="J102" s="173">
        <f>J157</f>
        <v>0</v>
      </c>
      <c r="K102" s="169"/>
      <c r="L102" s="174"/>
    </row>
    <row r="103" spans="2:12" s="10" customFormat="1" ht="19.95" customHeight="1">
      <c r="B103" s="168"/>
      <c r="C103" s="169"/>
      <c r="D103" s="170" t="s">
        <v>115</v>
      </c>
      <c r="E103" s="171"/>
      <c r="F103" s="171"/>
      <c r="G103" s="171"/>
      <c r="H103" s="171"/>
      <c r="I103" s="172"/>
      <c r="J103" s="173">
        <f>J169</f>
        <v>0</v>
      </c>
      <c r="K103" s="169"/>
      <c r="L103" s="174"/>
    </row>
    <row r="104" spans="2:12" s="10" customFormat="1" ht="19.95" customHeight="1">
      <c r="B104" s="168"/>
      <c r="C104" s="169"/>
      <c r="D104" s="170" t="s">
        <v>1144</v>
      </c>
      <c r="E104" s="171"/>
      <c r="F104" s="171"/>
      <c r="G104" s="171"/>
      <c r="H104" s="171"/>
      <c r="I104" s="172"/>
      <c r="J104" s="173">
        <f>J189</f>
        <v>0</v>
      </c>
      <c r="K104" s="169"/>
      <c r="L104" s="174"/>
    </row>
    <row r="105" spans="2:12" s="10" customFormat="1" ht="19.95" customHeight="1">
      <c r="B105" s="168"/>
      <c r="C105" s="169"/>
      <c r="D105" s="170" t="s">
        <v>837</v>
      </c>
      <c r="E105" s="171"/>
      <c r="F105" s="171"/>
      <c r="G105" s="171"/>
      <c r="H105" s="171"/>
      <c r="I105" s="172"/>
      <c r="J105" s="173">
        <f>J199</f>
        <v>0</v>
      </c>
      <c r="K105" s="169"/>
      <c r="L105" s="174"/>
    </row>
    <row r="106" spans="2:12" s="10" customFormat="1" ht="19.95" customHeight="1">
      <c r="B106" s="168"/>
      <c r="C106" s="169"/>
      <c r="D106" s="170" t="s">
        <v>118</v>
      </c>
      <c r="E106" s="171"/>
      <c r="F106" s="171"/>
      <c r="G106" s="171"/>
      <c r="H106" s="171"/>
      <c r="I106" s="172"/>
      <c r="J106" s="173">
        <f>J206</f>
        <v>0</v>
      </c>
      <c r="K106" s="169"/>
      <c r="L106" s="174"/>
    </row>
    <row r="107" spans="2:12" s="10" customFormat="1" ht="19.95" customHeight="1">
      <c r="B107" s="168"/>
      <c r="C107" s="169"/>
      <c r="D107" s="170" t="s">
        <v>839</v>
      </c>
      <c r="E107" s="171"/>
      <c r="F107" s="171"/>
      <c r="G107" s="171"/>
      <c r="H107" s="171"/>
      <c r="I107" s="172"/>
      <c r="J107" s="173">
        <f>J214</f>
        <v>0</v>
      </c>
      <c r="K107" s="169"/>
      <c r="L107" s="174"/>
    </row>
    <row r="108" spans="2:12" s="9" customFormat="1" ht="24.9" customHeight="1">
      <c r="B108" s="161"/>
      <c r="C108" s="162"/>
      <c r="D108" s="163" t="s">
        <v>120</v>
      </c>
      <c r="E108" s="164"/>
      <c r="F108" s="164"/>
      <c r="G108" s="164"/>
      <c r="H108" s="164"/>
      <c r="I108" s="165"/>
      <c r="J108" s="166">
        <f>J219</f>
        <v>0</v>
      </c>
      <c r="K108" s="162"/>
      <c r="L108" s="167"/>
    </row>
    <row r="109" spans="2:12" s="10" customFormat="1" ht="19.95" customHeight="1">
      <c r="B109" s="168"/>
      <c r="C109" s="169"/>
      <c r="D109" s="170" t="s">
        <v>121</v>
      </c>
      <c r="E109" s="171"/>
      <c r="F109" s="171"/>
      <c r="G109" s="171"/>
      <c r="H109" s="171"/>
      <c r="I109" s="172"/>
      <c r="J109" s="173">
        <f>J220</f>
        <v>0</v>
      </c>
      <c r="K109" s="169"/>
      <c r="L109" s="174"/>
    </row>
    <row r="110" spans="2:12" s="10" customFormat="1" ht="19.95" customHeight="1">
      <c r="B110" s="168"/>
      <c r="C110" s="169"/>
      <c r="D110" s="170" t="s">
        <v>122</v>
      </c>
      <c r="E110" s="171"/>
      <c r="F110" s="171"/>
      <c r="G110" s="171"/>
      <c r="H110" s="171"/>
      <c r="I110" s="172"/>
      <c r="J110" s="173">
        <f>J222</f>
        <v>0</v>
      </c>
      <c r="K110" s="169"/>
      <c r="L110" s="174"/>
    </row>
    <row r="111" spans="2:12" s="10" customFormat="1" ht="19.95" customHeight="1">
      <c r="B111" s="168"/>
      <c r="C111" s="169"/>
      <c r="D111" s="170" t="s">
        <v>1145</v>
      </c>
      <c r="E111" s="171"/>
      <c r="F111" s="171"/>
      <c r="G111" s="171"/>
      <c r="H111" s="171"/>
      <c r="I111" s="172"/>
      <c r="J111" s="173">
        <f>J224</f>
        <v>0</v>
      </c>
      <c r="K111" s="169"/>
      <c r="L111" s="174"/>
    </row>
    <row r="112" spans="2:12" s="10" customFormat="1" ht="19.95" customHeight="1">
      <c r="B112" s="168"/>
      <c r="C112" s="169"/>
      <c r="D112" s="170" t="s">
        <v>123</v>
      </c>
      <c r="E112" s="171"/>
      <c r="F112" s="171"/>
      <c r="G112" s="171"/>
      <c r="H112" s="171"/>
      <c r="I112" s="172"/>
      <c r="J112" s="173">
        <f>J226</f>
        <v>0</v>
      </c>
      <c r="K112" s="169"/>
      <c r="L112" s="174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115"/>
      <c r="J113" s="35"/>
      <c r="K113" s="35"/>
      <c r="L113" s="51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" customHeight="1">
      <c r="A114" s="33"/>
      <c r="B114" s="54"/>
      <c r="C114" s="55"/>
      <c r="D114" s="55"/>
      <c r="E114" s="55"/>
      <c r="F114" s="55"/>
      <c r="G114" s="55"/>
      <c r="H114" s="55"/>
      <c r="I114" s="152"/>
      <c r="J114" s="55"/>
      <c r="K114" s="55"/>
      <c r="L114" s="51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" customHeight="1">
      <c r="A118" s="33"/>
      <c r="B118" s="56"/>
      <c r="C118" s="57"/>
      <c r="D118" s="57"/>
      <c r="E118" s="57"/>
      <c r="F118" s="57"/>
      <c r="G118" s="57"/>
      <c r="H118" s="57"/>
      <c r="I118" s="155"/>
      <c r="J118" s="57"/>
      <c r="K118" s="57"/>
      <c r="L118" s="51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" customHeight="1">
      <c r="A119" s="33"/>
      <c r="B119" s="34"/>
      <c r="C119" s="22" t="s">
        <v>124</v>
      </c>
      <c r="D119" s="35"/>
      <c r="E119" s="35"/>
      <c r="F119" s="35"/>
      <c r="G119" s="35"/>
      <c r="H119" s="35"/>
      <c r="I119" s="115"/>
      <c r="J119" s="35"/>
      <c r="K119" s="35"/>
      <c r="L119" s="51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" customHeight="1">
      <c r="A120" s="33"/>
      <c r="B120" s="34"/>
      <c r="C120" s="35"/>
      <c r="D120" s="35"/>
      <c r="E120" s="35"/>
      <c r="F120" s="35"/>
      <c r="G120" s="35"/>
      <c r="H120" s="35"/>
      <c r="I120" s="115"/>
      <c r="J120" s="35"/>
      <c r="K120" s="35"/>
      <c r="L120" s="51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115"/>
      <c r="J121" s="35"/>
      <c r="K121" s="35"/>
      <c r="L121" s="51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305" t="str">
        <f>E7</f>
        <v>Ševětín ON - oprava výpravní budovy</v>
      </c>
      <c r="F122" s="306"/>
      <c r="G122" s="306"/>
      <c r="H122" s="306"/>
      <c r="I122" s="115"/>
      <c r="J122" s="35"/>
      <c r="K122" s="35"/>
      <c r="L122" s="51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94</v>
      </c>
      <c r="D123" s="35"/>
      <c r="E123" s="35"/>
      <c r="F123" s="35"/>
      <c r="G123" s="35"/>
      <c r="H123" s="35"/>
      <c r="I123" s="115"/>
      <c r="J123" s="35"/>
      <c r="K123" s="35"/>
      <c r="L123" s="51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57" t="str">
        <f>E9</f>
        <v xml:space="preserve">SO 04 - Oprava skladů </v>
      </c>
      <c r="F124" s="307"/>
      <c r="G124" s="307"/>
      <c r="H124" s="307"/>
      <c r="I124" s="115"/>
      <c r="J124" s="35"/>
      <c r="K124" s="35"/>
      <c r="L124" s="51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" customHeight="1">
      <c r="A125" s="33"/>
      <c r="B125" s="34"/>
      <c r="C125" s="35"/>
      <c r="D125" s="35"/>
      <c r="E125" s="35"/>
      <c r="F125" s="35"/>
      <c r="G125" s="35"/>
      <c r="H125" s="35"/>
      <c r="I125" s="115"/>
      <c r="J125" s="35"/>
      <c r="K125" s="35"/>
      <c r="L125" s="51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20</v>
      </c>
      <c r="D126" s="35"/>
      <c r="E126" s="35"/>
      <c r="F126" s="26" t="str">
        <f>F12</f>
        <v xml:space="preserve"> </v>
      </c>
      <c r="G126" s="35"/>
      <c r="H126" s="35"/>
      <c r="I126" s="117" t="s">
        <v>22</v>
      </c>
      <c r="J126" s="66" t="str">
        <f>IF(J12="","",J12)</f>
        <v>16. 1. 2020</v>
      </c>
      <c r="K126" s="35"/>
      <c r="L126" s="51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" customHeight="1">
      <c r="A127" s="33"/>
      <c r="B127" s="34"/>
      <c r="C127" s="35"/>
      <c r="D127" s="35"/>
      <c r="E127" s="35"/>
      <c r="F127" s="35"/>
      <c r="G127" s="35"/>
      <c r="H127" s="35"/>
      <c r="I127" s="115"/>
      <c r="J127" s="35"/>
      <c r="K127" s="35"/>
      <c r="L127" s="51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24</v>
      </c>
      <c r="D128" s="35"/>
      <c r="E128" s="35"/>
      <c r="F128" s="26" t="str">
        <f>E15</f>
        <v xml:space="preserve"> </v>
      </c>
      <c r="G128" s="35"/>
      <c r="H128" s="35"/>
      <c r="I128" s="117" t="s">
        <v>29</v>
      </c>
      <c r="J128" s="31" t="str">
        <f>E21</f>
        <v xml:space="preserve"> </v>
      </c>
      <c r="K128" s="35"/>
      <c r="L128" s="51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15" customHeight="1">
      <c r="A129" s="33"/>
      <c r="B129" s="34"/>
      <c r="C129" s="28" t="s">
        <v>27</v>
      </c>
      <c r="D129" s="35"/>
      <c r="E129" s="35"/>
      <c r="F129" s="26" t="str">
        <f>IF(E18="","",E18)</f>
        <v>Vyplň údaj</v>
      </c>
      <c r="G129" s="35"/>
      <c r="H129" s="35"/>
      <c r="I129" s="117" t="s">
        <v>31</v>
      </c>
      <c r="J129" s="31" t="str">
        <f>E24</f>
        <v xml:space="preserve"> </v>
      </c>
      <c r="K129" s="35"/>
      <c r="L129" s="51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5"/>
      <c r="D130" s="35"/>
      <c r="E130" s="35"/>
      <c r="F130" s="35"/>
      <c r="G130" s="35"/>
      <c r="H130" s="35"/>
      <c r="I130" s="115"/>
      <c r="J130" s="35"/>
      <c r="K130" s="35"/>
      <c r="L130" s="51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75"/>
      <c r="B131" s="176"/>
      <c r="C131" s="177" t="s">
        <v>125</v>
      </c>
      <c r="D131" s="178" t="s">
        <v>58</v>
      </c>
      <c r="E131" s="178" t="s">
        <v>54</v>
      </c>
      <c r="F131" s="178" t="s">
        <v>55</v>
      </c>
      <c r="G131" s="178" t="s">
        <v>126</v>
      </c>
      <c r="H131" s="178" t="s">
        <v>127</v>
      </c>
      <c r="I131" s="179" t="s">
        <v>128</v>
      </c>
      <c r="J131" s="178" t="s">
        <v>98</v>
      </c>
      <c r="K131" s="180" t="s">
        <v>129</v>
      </c>
      <c r="L131" s="181"/>
      <c r="M131" s="75" t="s">
        <v>1</v>
      </c>
      <c r="N131" s="76" t="s">
        <v>37</v>
      </c>
      <c r="O131" s="76" t="s">
        <v>130</v>
      </c>
      <c r="P131" s="76" t="s">
        <v>131</v>
      </c>
      <c r="Q131" s="76" t="s">
        <v>132</v>
      </c>
      <c r="R131" s="76" t="s">
        <v>133</v>
      </c>
      <c r="S131" s="76" t="s">
        <v>134</v>
      </c>
      <c r="T131" s="77" t="s">
        <v>135</v>
      </c>
      <c r="U131" s="175"/>
      <c r="V131" s="175"/>
      <c r="W131" s="175"/>
      <c r="X131" s="175"/>
      <c r="Y131" s="175"/>
      <c r="Z131" s="175"/>
      <c r="AA131" s="175"/>
      <c r="AB131" s="175"/>
      <c r="AC131" s="175"/>
      <c r="AD131" s="175"/>
      <c r="AE131" s="175"/>
    </row>
    <row r="132" spans="1:65" s="2" customFormat="1" ht="22.8" customHeight="1">
      <c r="A132" s="33"/>
      <c r="B132" s="34"/>
      <c r="C132" s="82" t="s">
        <v>136</v>
      </c>
      <c r="D132" s="35"/>
      <c r="E132" s="35"/>
      <c r="F132" s="35"/>
      <c r="G132" s="35"/>
      <c r="H132" s="35"/>
      <c r="I132" s="115"/>
      <c r="J132" s="182">
        <f>BK132</f>
        <v>0</v>
      </c>
      <c r="K132" s="35"/>
      <c r="L132" s="38"/>
      <c r="M132" s="78"/>
      <c r="N132" s="183"/>
      <c r="O132" s="79"/>
      <c r="P132" s="184">
        <f>P133+P156+P219</f>
        <v>0</v>
      </c>
      <c r="Q132" s="79"/>
      <c r="R132" s="184">
        <f>R133+R156+R219</f>
        <v>4.2656013700000006</v>
      </c>
      <c r="S132" s="79"/>
      <c r="T132" s="185">
        <f>T133+T156+T219</f>
        <v>7.0884660000000013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72</v>
      </c>
      <c r="AU132" s="16" t="s">
        <v>100</v>
      </c>
      <c r="BK132" s="186">
        <f>BK133+BK156+BK219</f>
        <v>0</v>
      </c>
    </row>
    <row r="133" spans="1:65" s="12" customFormat="1" ht="25.95" customHeight="1">
      <c r="B133" s="187"/>
      <c r="C133" s="188"/>
      <c r="D133" s="189" t="s">
        <v>72</v>
      </c>
      <c r="E133" s="190" t="s">
        <v>137</v>
      </c>
      <c r="F133" s="190" t="s">
        <v>138</v>
      </c>
      <c r="G133" s="188"/>
      <c r="H133" s="188"/>
      <c r="I133" s="191"/>
      <c r="J133" s="192">
        <f>BK133</f>
        <v>0</v>
      </c>
      <c r="K133" s="188"/>
      <c r="L133" s="193"/>
      <c r="M133" s="194"/>
      <c r="N133" s="195"/>
      <c r="O133" s="195"/>
      <c r="P133" s="196">
        <f>P134+P145+P154</f>
        <v>0</v>
      </c>
      <c r="Q133" s="195"/>
      <c r="R133" s="196">
        <f>R134+R145+R154</f>
        <v>2.345421</v>
      </c>
      <c r="S133" s="195"/>
      <c r="T133" s="197">
        <f>T134+T145+T154</f>
        <v>0</v>
      </c>
      <c r="AR133" s="198" t="s">
        <v>81</v>
      </c>
      <c r="AT133" s="199" t="s">
        <v>72</v>
      </c>
      <c r="AU133" s="199" t="s">
        <v>73</v>
      </c>
      <c r="AY133" s="198" t="s">
        <v>139</v>
      </c>
      <c r="BK133" s="200">
        <f>BK134+BK145+BK154</f>
        <v>0</v>
      </c>
    </row>
    <row r="134" spans="1:65" s="12" customFormat="1" ht="22.8" customHeight="1">
      <c r="B134" s="187"/>
      <c r="C134" s="188"/>
      <c r="D134" s="189" t="s">
        <v>72</v>
      </c>
      <c r="E134" s="201" t="s">
        <v>170</v>
      </c>
      <c r="F134" s="201" t="s">
        <v>382</v>
      </c>
      <c r="G134" s="188"/>
      <c r="H134" s="188"/>
      <c r="I134" s="191"/>
      <c r="J134" s="202">
        <f>BK134</f>
        <v>0</v>
      </c>
      <c r="K134" s="188"/>
      <c r="L134" s="193"/>
      <c r="M134" s="194"/>
      <c r="N134" s="195"/>
      <c r="O134" s="195"/>
      <c r="P134" s="196">
        <f>SUM(P135:P144)</f>
        <v>0</v>
      </c>
      <c r="Q134" s="195"/>
      <c r="R134" s="196">
        <f>SUM(R135:R144)</f>
        <v>2.345421</v>
      </c>
      <c r="S134" s="195"/>
      <c r="T134" s="197">
        <f>SUM(T135:T144)</f>
        <v>0</v>
      </c>
      <c r="AR134" s="198" t="s">
        <v>81</v>
      </c>
      <c r="AT134" s="199" t="s">
        <v>72</v>
      </c>
      <c r="AU134" s="199" t="s">
        <v>81</v>
      </c>
      <c r="AY134" s="198" t="s">
        <v>139</v>
      </c>
      <c r="BK134" s="200">
        <f>SUM(BK135:BK144)</f>
        <v>0</v>
      </c>
    </row>
    <row r="135" spans="1:65" s="2" customFormat="1" ht="33" customHeight="1">
      <c r="A135" s="33"/>
      <c r="B135" s="34"/>
      <c r="C135" s="203" t="s">
        <v>81</v>
      </c>
      <c r="D135" s="203" t="s">
        <v>141</v>
      </c>
      <c r="E135" s="204" t="s">
        <v>389</v>
      </c>
      <c r="F135" s="205" t="s">
        <v>390</v>
      </c>
      <c r="G135" s="206" t="s">
        <v>144</v>
      </c>
      <c r="H135" s="207">
        <v>126.575</v>
      </c>
      <c r="I135" s="208"/>
      <c r="J135" s="209">
        <f>ROUND(I135*H135,2)</f>
        <v>0</v>
      </c>
      <c r="K135" s="205" t="s">
        <v>145</v>
      </c>
      <c r="L135" s="38"/>
      <c r="M135" s="210" t="s">
        <v>1</v>
      </c>
      <c r="N135" s="211" t="s">
        <v>40</v>
      </c>
      <c r="O135" s="71"/>
      <c r="P135" s="212">
        <f>O135*H135</f>
        <v>0</v>
      </c>
      <c r="Q135" s="212">
        <v>4.3800000000000002E-3</v>
      </c>
      <c r="R135" s="212">
        <f>Q135*H135</f>
        <v>0.55439850000000002</v>
      </c>
      <c r="S135" s="212">
        <v>0</v>
      </c>
      <c r="T135" s="213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146</v>
      </c>
      <c r="AT135" s="214" t="s">
        <v>141</v>
      </c>
      <c r="AU135" s="214" t="s">
        <v>83</v>
      </c>
      <c r="AY135" s="16" t="s">
        <v>139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146</v>
      </c>
      <c r="BK135" s="215">
        <f>ROUND(I135*H135,2)</f>
        <v>0</v>
      </c>
      <c r="BL135" s="16" t="s">
        <v>146</v>
      </c>
      <c r="BM135" s="214" t="s">
        <v>1146</v>
      </c>
    </row>
    <row r="136" spans="1:65" s="13" customFormat="1" ht="10.199999999999999">
      <c r="B136" s="216"/>
      <c r="C136" s="217"/>
      <c r="D136" s="218" t="s">
        <v>148</v>
      </c>
      <c r="E136" s="219" t="s">
        <v>1</v>
      </c>
      <c r="F136" s="220" t="s">
        <v>1147</v>
      </c>
      <c r="G136" s="217"/>
      <c r="H136" s="221">
        <v>126.575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148</v>
      </c>
      <c r="AU136" s="227" t="s">
        <v>83</v>
      </c>
      <c r="AV136" s="13" t="s">
        <v>83</v>
      </c>
      <c r="AW136" s="13" t="s">
        <v>30</v>
      </c>
      <c r="AX136" s="13" t="s">
        <v>81</v>
      </c>
      <c r="AY136" s="227" t="s">
        <v>139</v>
      </c>
    </row>
    <row r="137" spans="1:65" s="2" customFormat="1" ht="33" customHeight="1">
      <c r="A137" s="33"/>
      <c r="B137" s="34"/>
      <c r="C137" s="203" t="s">
        <v>83</v>
      </c>
      <c r="D137" s="203" t="s">
        <v>141</v>
      </c>
      <c r="E137" s="204" t="s">
        <v>404</v>
      </c>
      <c r="F137" s="205" t="s">
        <v>863</v>
      </c>
      <c r="G137" s="206" t="s">
        <v>157</v>
      </c>
      <c r="H137" s="207">
        <v>13.2</v>
      </c>
      <c r="I137" s="208"/>
      <c r="J137" s="209">
        <f>ROUND(I137*H137,2)</f>
        <v>0</v>
      </c>
      <c r="K137" s="205" t="s">
        <v>145</v>
      </c>
      <c r="L137" s="38"/>
      <c r="M137" s="210" t="s">
        <v>1</v>
      </c>
      <c r="N137" s="211" t="s">
        <v>40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146</v>
      </c>
      <c r="AT137" s="214" t="s">
        <v>141</v>
      </c>
      <c r="AU137" s="214" t="s">
        <v>83</v>
      </c>
      <c r="AY137" s="16" t="s">
        <v>139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146</v>
      </c>
      <c r="BK137" s="215">
        <f>ROUND(I137*H137,2)</f>
        <v>0</v>
      </c>
      <c r="BL137" s="16" t="s">
        <v>146</v>
      </c>
      <c r="BM137" s="214" t="s">
        <v>1148</v>
      </c>
    </row>
    <row r="138" spans="1:65" s="13" customFormat="1" ht="10.199999999999999">
      <c r="B138" s="216"/>
      <c r="C138" s="217"/>
      <c r="D138" s="218" t="s">
        <v>148</v>
      </c>
      <c r="E138" s="219" t="s">
        <v>1</v>
      </c>
      <c r="F138" s="220" t="s">
        <v>1149</v>
      </c>
      <c r="G138" s="217"/>
      <c r="H138" s="221">
        <v>13.2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148</v>
      </c>
      <c r="AU138" s="227" t="s">
        <v>83</v>
      </c>
      <c r="AV138" s="13" t="s">
        <v>83</v>
      </c>
      <c r="AW138" s="13" t="s">
        <v>30</v>
      </c>
      <c r="AX138" s="13" t="s">
        <v>81</v>
      </c>
      <c r="AY138" s="227" t="s">
        <v>139</v>
      </c>
    </row>
    <row r="139" spans="1:65" s="2" customFormat="1" ht="21.75" customHeight="1">
      <c r="A139" s="33"/>
      <c r="B139" s="34"/>
      <c r="C139" s="228" t="s">
        <v>154</v>
      </c>
      <c r="D139" s="228" t="s">
        <v>243</v>
      </c>
      <c r="E139" s="229" t="s">
        <v>436</v>
      </c>
      <c r="F139" s="230" t="s">
        <v>437</v>
      </c>
      <c r="G139" s="231" t="s">
        <v>157</v>
      </c>
      <c r="H139" s="232">
        <v>13.86</v>
      </c>
      <c r="I139" s="233"/>
      <c r="J139" s="234">
        <f>ROUND(I139*H139,2)</f>
        <v>0</v>
      </c>
      <c r="K139" s="230" t="s">
        <v>145</v>
      </c>
      <c r="L139" s="235"/>
      <c r="M139" s="236" t="s">
        <v>1</v>
      </c>
      <c r="N139" s="237" t="s">
        <v>40</v>
      </c>
      <c r="O139" s="71"/>
      <c r="P139" s="212">
        <f>O139*H139</f>
        <v>0</v>
      </c>
      <c r="Q139" s="212">
        <v>1E-4</v>
      </c>
      <c r="R139" s="212">
        <f>Q139*H139</f>
        <v>1.3860000000000001E-3</v>
      </c>
      <c r="S139" s="212">
        <v>0</v>
      </c>
      <c r="T139" s="213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4" t="s">
        <v>180</v>
      </c>
      <c r="AT139" s="214" t="s">
        <v>243</v>
      </c>
      <c r="AU139" s="214" t="s">
        <v>83</v>
      </c>
      <c r="AY139" s="16" t="s">
        <v>139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146</v>
      </c>
      <c r="BK139" s="215">
        <f>ROUND(I139*H139,2)</f>
        <v>0</v>
      </c>
      <c r="BL139" s="16" t="s">
        <v>146</v>
      </c>
      <c r="BM139" s="214" t="s">
        <v>1150</v>
      </c>
    </row>
    <row r="140" spans="1:65" s="13" customFormat="1" ht="10.199999999999999">
      <c r="B140" s="216"/>
      <c r="C140" s="217"/>
      <c r="D140" s="218" t="s">
        <v>148</v>
      </c>
      <c r="E140" s="219" t="s">
        <v>1</v>
      </c>
      <c r="F140" s="220" t="s">
        <v>1151</v>
      </c>
      <c r="G140" s="217"/>
      <c r="H140" s="221">
        <v>13.86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148</v>
      </c>
      <c r="AU140" s="227" t="s">
        <v>83</v>
      </c>
      <c r="AV140" s="13" t="s">
        <v>83</v>
      </c>
      <c r="AW140" s="13" t="s">
        <v>30</v>
      </c>
      <c r="AX140" s="13" t="s">
        <v>81</v>
      </c>
      <c r="AY140" s="227" t="s">
        <v>139</v>
      </c>
    </row>
    <row r="141" spans="1:65" s="2" customFormat="1" ht="33" customHeight="1">
      <c r="A141" s="33"/>
      <c r="B141" s="34"/>
      <c r="C141" s="203" t="s">
        <v>146</v>
      </c>
      <c r="D141" s="203" t="s">
        <v>141</v>
      </c>
      <c r="E141" s="204" t="s">
        <v>420</v>
      </c>
      <c r="F141" s="205" t="s">
        <v>421</v>
      </c>
      <c r="G141" s="206" t="s">
        <v>144</v>
      </c>
      <c r="H141" s="207">
        <v>126.575</v>
      </c>
      <c r="I141" s="208"/>
      <c r="J141" s="209">
        <f>ROUND(I141*H141,2)</f>
        <v>0</v>
      </c>
      <c r="K141" s="205" t="s">
        <v>145</v>
      </c>
      <c r="L141" s="38"/>
      <c r="M141" s="210" t="s">
        <v>1</v>
      </c>
      <c r="N141" s="211" t="s">
        <v>40</v>
      </c>
      <c r="O141" s="71"/>
      <c r="P141" s="212">
        <f>O141*H141</f>
        <v>0</v>
      </c>
      <c r="Q141" s="212">
        <v>1.146E-2</v>
      </c>
      <c r="R141" s="212">
        <f>Q141*H141</f>
        <v>1.4505494999999999</v>
      </c>
      <c r="S141" s="212">
        <v>0</v>
      </c>
      <c r="T141" s="213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4" t="s">
        <v>146</v>
      </c>
      <c r="AT141" s="214" t="s">
        <v>141</v>
      </c>
      <c r="AU141" s="214" t="s">
        <v>83</v>
      </c>
      <c r="AY141" s="16" t="s">
        <v>139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146</v>
      </c>
      <c r="BK141" s="215">
        <f>ROUND(I141*H141,2)</f>
        <v>0</v>
      </c>
      <c r="BL141" s="16" t="s">
        <v>146</v>
      </c>
      <c r="BM141" s="214" t="s">
        <v>1152</v>
      </c>
    </row>
    <row r="142" spans="1:65" s="13" customFormat="1" ht="10.199999999999999">
      <c r="B142" s="216"/>
      <c r="C142" s="217"/>
      <c r="D142" s="218" t="s">
        <v>148</v>
      </c>
      <c r="E142" s="219" t="s">
        <v>1</v>
      </c>
      <c r="F142" s="220" t="s">
        <v>1153</v>
      </c>
      <c r="G142" s="217"/>
      <c r="H142" s="221">
        <v>126.575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148</v>
      </c>
      <c r="AU142" s="227" t="s">
        <v>83</v>
      </c>
      <c r="AV142" s="13" t="s">
        <v>83</v>
      </c>
      <c r="AW142" s="13" t="s">
        <v>30</v>
      </c>
      <c r="AX142" s="13" t="s">
        <v>81</v>
      </c>
      <c r="AY142" s="227" t="s">
        <v>139</v>
      </c>
    </row>
    <row r="143" spans="1:65" s="2" customFormat="1" ht="44.25" customHeight="1">
      <c r="A143" s="33"/>
      <c r="B143" s="34"/>
      <c r="C143" s="203" t="s">
        <v>164</v>
      </c>
      <c r="D143" s="203" t="s">
        <v>141</v>
      </c>
      <c r="E143" s="204" t="s">
        <v>431</v>
      </c>
      <c r="F143" s="205" t="s">
        <v>432</v>
      </c>
      <c r="G143" s="206" t="s">
        <v>144</v>
      </c>
      <c r="H143" s="207">
        <v>126.52500000000001</v>
      </c>
      <c r="I143" s="208"/>
      <c r="J143" s="209">
        <f>ROUND(I143*H143,2)</f>
        <v>0</v>
      </c>
      <c r="K143" s="205" t="s">
        <v>145</v>
      </c>
      <c r="L143" s="38"/>
      <c r="M143" s="210" t="s">
        <v>1</v>
      </c>
      <c r="N143" s="211" t="s">
        <v>40</v>
      </c>
      <c r="O143" s="71"/>
      <c r="P143" s="212">
        <f>O143*H143</f>
        <v>0</v>
      </c>
      <c r="Q143" s="212">
        <v>2.6800000000000001E-3</v>
      </c>
      <c r="R143" s="212">
        <f>Q143*H143</f>
        <v>0.33908700000000003</v>
      </c>
      <c r="S143" s="212">
        <v>0</v>
      </c>
      <c r="T143" s="213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4" t="s">
        <v>146</v>
      </c>
      <c r="AT143" s="214" t="s">
        <v>141</v>
      </c>
      <c r="AU143" s="214" t="s">
        <v>83</v>
      </c>
      <c r="AY143" s="16" t="s">
        <v>139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146</v>
      </c>
      <c r="BK143" s="215">
        <f>ROUND(I143*H143,2)</f>
        <v>0</v>
      </c>
      <c r="BL143" s="16" t="s">
        <v>146</v>
      </c>
      <c r="BM143" s="214" t="s">
        <v>1154</v>
      </c>
    </row>
    <row r="144" spans="1:65" s="13" customFormat="1" ht="10.199999999999999">
      <c r="B144" s="216"/>
      <c r="C144" s="217"/>
      <c r="D144" s="218" t="s">
        <v>148</v>
      </c>
      <c r="E144" s="219" t="s">
        <v>1</v>
      </c>
      <c r="F144" s="220" t="s">
        <v>1155</v>
      </c>
      <c r="G144" s="217"/>
      <c r="H144" s="221">
        <v>126.52500000000001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148</v>
      </c>
      <c r="AU144" s="227" t="s">
        <v>83</v>
      </c>
      <c r="AV144" s="13" t="s">
        <v>83</v>
      </c>
      <c r="AW144" s="13" t="s">
        <v>30</v>
      </c>
      <c r="AX144" s="13" t="s">
        <v>81</v>
      </c>
      <c r="AY144" s="227" t="s">
        <v>139</v>
      </c>
    </row>
    <row r="145" spans="1:65" s="12" customFormat="1" ht="22.8" customHeight="1">
      <c r="B145" s="187"/>
      <c r="C145" s="188"/>
      <c r="D145" s="189" t="s">
        <v>72</v>
      </c>
      <c r="E145" s="201" t="s">
        <v>589</v>
      </c>
      <c r="F145" s="201" t="s">
        <v>590</v>
      </c>
      <c r="G145" s="188"/>
      <c r="H145" s="188"/>
      <c r="I145" s="191"/>
      <c r="J145" s="202">
        <f>BK145</f>
        <v>0</v>
      </c>
      <c r="K145" s="188"/>
      <c r="L145" s="193"/>
      <c r="M145" s="194"/>
      <c r="N145" s="195"/>
      <c r="O145" s="195"/>
      <c r="P145" s="196">
        <f>SUM(P146:P153)</f>
        <v>0</v>
      </c>
      <c r="Q145" s="195"/>
      <c r="R145" s="196">
        <f>SUM(R146:R153)</f>
        <v>0</v>
      </c>
      <c r="S145" s="195"/>
      <c r="T145" s="197">
        <f>SUM(T146:T153)</f>
        <v>0</v>
      </c>
      <c r="AR145" s="198" t="s">
        <v>81</v>
      </c>
      <c r="AT145" s="199" t="s">
        <v>72</v>
      </c>
      <c r="AU145" s="199" t="s">
        <v>81</v>
      </c>
      <c r="AY145" s="198" t="s">
        <v>139</v>
      </c>
      <c r="BK145" s="200">
        <f>SUM(BK146:BK153)</f>
        <v>0</v>
      </c>
    </row>
    <row r="146" spans="1:65" s="2" customFormat="1" ht="33" customHeight="1">
      <c r="A146" s="33"/>
      <c r="B146" s="34"/>
      <c r="C146" s="203" t="s">
        <v>170</v>
      </c>
      <c r="D146" s="203" t="s">
        <v>141</v>
      </c>
      <c r="E146" s="204" t="s">
        <v>935</v>
      </c>
      <c r="F146" s="205" t="s">
        <v>936</v>
      </c>
      <c r="G146" s="206" t="s">
        <v>230</v>
      </c>
      <c r="H146" s="207">
        <v>7.0880000000000001</v>
      </c>
      <c r="I146" s="208"/>
      <c r="J146" s="209">
        <f>ROUND(I146*H146,2)</f>
        <v>0</v>
      </c>
      <c r="K146" s="205" t="s">
        <v>145</v>
      </c>
      <c r="L146" s="38"/>
      <c r="M146" s="210" t="s">
        <v>1</v>
      </c>
      <c r="N146" s="211" t="s">
        <v>40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146</v>
      </c>
      <c r="AT146" s="214" t="s">
        <v>141</v>
      </c>
      <c r="AU146" s="214" t="s">
        <v>83</v>
      </c>
      <c r="AY146" s="16" t="s">
        <v>139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146</v>
      </c>
      <c r="BK146" s="215">
        <f>ROUND(I146*H146,2)</f>
        <v>0</v>
      </c>
      <c r="BL146" s="16" t="s">
        <v>146</v>
      </c>
      <c r="BM146" s="214" t="s">
        <v>1156</v>
      </c>
    </row>
    <row r="147" spans="1:65" s="2" customFormat="1" ht="21.75" customHeight="1">
      <c r="A147" s="33"/>
      <c r="B147" s="34"/>
      <c r="C147" s="203" t="s">
        <v>175</v>
      </c>
      <c r="D147" s="203" t="s">
        <v>141</v>
      </c>
      <c r="E147" s="204" t="s">
        <v>596</v>
      </c>
      <c r="F147" s="205" t="s">
        <v>597</v>
      </c>
      <c r="G147" s="206" t="s">
        <v>230</v>
      </c>
      <c r="H147" s="207">
        <v>7.0880000000000001</v>
      </c>
      <c r="I147" s="208"/>
      <c r="J147" s="209">
        <f>ROUND(I147*H147,2)</f>
        <v>0</v>
      </c>
      <c r="K147" s="205" t="s">
        <v>145</v>
      </c>
      <c r="L147" s="38"/>
      <c r="M147" s="210" t="s">
        <v>1</v>
      </c>
      <c r="N147" s="211" t="s">
        <v>40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146</v>
      </c>
      <c r="AT147" s="214" t="s">
        <v>141</v>
      </c>
      <c r="AU147" s="214" t="s">
        <v>83</v>
      </c>
      <c r="AY147" s="16" t="s">
        <v>139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146</v>
      </c>
      <c r="BK147" s="215">
        <f>ROUND(I147*H147,2)</f>
        <v>0</v>
      </c>
      <c r="BL147" s="16" t="s">
        <v>146</v>
      </c>
      <c r="BM147" s="214" t="s">
        <v>1157</v>
      </c>
    </row>
    <row r="148" spans="1:65" s="2" customFormat="1" ht="33" customHeight="1">
      <c r="A148" s="33"/>
      <c r="B148" s="34"/>
      <c r="C148" s="203" t="s">
        <v>180</v>
      </c>
      <c r="D148" s="203" t="s">
        <v>141</v>
      </c>
      <c r="E148" s="204" t="s">
        <v>602</v>
      </c>
      <c r="F148" s="205" t="s">
        <v>603</v>
      </c>
      <c r="G148" s="206" t="s">
        <v>230</v>
      </c>
      <c r="H148" s="207">
        <v>140.28</v>
      </c>
      <c r="I148" s="208"/>
      <c r="J148" s="209">
        <f>ROUND(I148*H148,2)</f>
        <v>0</v>
      </c>
      <c r="K148" s="205" t="s">
        <v>145</v>
      </c>
      <c r="L148" s="38"/>
      <c r="M148" s="210" t="s">
        <v>1</v>
      </c>
      <c r="N148" s="211" t="s">
        <v>40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146</v>
      </c>
      <c r="AT148" s="214" t="s">
        <v>141</v>
      </c>
      <c r="AU148" s="214" t="s">
        <v>83</v>
      </c>
      <c r="AY148" s="16" t="s">
        <v>139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146</v>
      </c>
      <c r="BK148" s="215">
        <f>ROUND(I148*H148,2)</f>
        <v>0</v>
      </c>
      <c r="BL148" s="16" t="s">
        <v>146</v>
      </c>
      <c r="BM148" s="214" t="s">
        <v>1158</v>
      </c>
    </row>
    <row r="149" spans="1:65" s="13" customFormat="1" ht="10.199999999999999">
      <c r="B149" s="216"/>
      <c r="C149" s="217"/>
      <c r="D149" s="218" t="s">
        <v>148</v>
      </c>
      <c r="E149" s="219" t="s">
        <v>1</v>
      </c>
      <c r="F149" s="220" t="s">
        <v>1159</v>
      </c>
      <c r="G149" s="217"/>
      <c r="H149" s="221">
        <v>140.28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148</v>
      </c>
      <c r="AU149" s="227" t="s">
        <v>83</v>
      </c>
      <c r="AV149" s="13" t="s">
        <v>83</v>
      </c>
      <c r="AW149" s="13" t="s">
        <v>30</v>
      </c>
      <c r="AX149" s="13" t="s">
        <v>81</v>
      </c>
      <c r="AY149" s="227" t="s">
        <v>139</v>
      </c>
    </row>
    <row r="150" spans="1:65" s="2" customFormat="1" ht="33" customHeight="1">
      <c r="A150" s="33"/>
      <c r="B150" s="34"/>
      <c r="C150" s="203" t="s">
        <v>185</v>
      </c>
      <c r="D150" s="203" t="s">
        <v>141</v>
      </c>
      <c r="E150" s="204" t="s">
        <v>1160</v>
      </c>
      <c r="F150" s="205" t="s">
        <v>1161</v>
      </c>
      <c r="G150" s="206" t="s">
        <v>230</v>
      </c>
      <c r="H150" s="207">
        <v>0.314</v>
      </c>
      <c r="I150" s="208"/>
      <c r="J150" s="209">
        <f>ROUND(I150*H150,2)</f>
        <v>0</v>
      </c>
      <c r="K150" s="205" t="s">
        <v>145</v>
      </c>
      <c r="L150" s="38"/>
      <c r="M150" s="210" t="s">
        <v>1</v>
      </c>
      <c r="N150" s="211" t="s">
        <v>40</v>
      </c>
      <c r="O150" s="71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146</v>
      </c>
      <c r="AT150" s="214" t="s">
        <v>141</v>
      </c>
      <c r="AU150" s="214" t="s">
        <v>83</v>
      </c>
      <c r="AY150" s="16" t="s">
        <v>139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146</v>
      </c>
      <c r="BK150" s="215">
        <f>ROUND(I150*H150,2)</f>
        <v>0</v>
      </c>
      <c r="BL150" s="16" t="s">
        <v>146</v>
      </c>
      <c r="BM150" s="214" t="s">
        <v>1162</v>
      </c>
    </row>
    <row r="151" spans="1:65" s="13" customFormat="1" ht="10.199999999999999">
      <c r="B151" s="216"/>
      <c r="C151" s="217"/>
      <c r="D151" s="218" t="s">
        <v>148</v>
      </c>
      <c r="E151" s="219" t="s">
        <v>1</v>
      </c>
      <c r="F151" s="220" t="s">
        <v>1163</v>
      </c>
      <c r="G151" s="217"/>
      <c r="H151" s="221">
        <v>0.314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148</v>
      </c>
      <c r="AU151" s="227" t="s">
        <v>83</v>
      </c>
      <c r="AV151" s="13" t="s">
        <v>83</v>
      </c>
      <c r="AW151" s="13" t="s">
        <v>30</v>
      </c>
      <c r="AX151" s="13" t="s">
        <v>81</v>
      </c>
      <c r="AY151" s="227" t="s">
        <v>139</v>
      </c>
    </row>
    <row r="152" spans="1:65" s="2" customFormat="1" ht="44.25" customHeight="1">
      <c r="A152" s="33"/>
      <c r="B152" s="34"/>
      <c r="C152" s="203" t="s">
        <v>190</v>
      </c>
      <c r="D152" s="203" t="s">
        <v>141</v>
      </c>
      <c r="E152" s="204" t="s">
        <v>1164</v>
      </c>
      <c r="F152" s="205" t="s">
        <v>1165</v>
      </c>
      <c r="G152" s="206" t="s">
        <v>230</v>
      </c>
      <c r="H152" s="207">
        <v>6.7</v>
      </c>
      <c r="I152" s="208"/>
      <c r="J152" s="209">
        <f>ROUND(I152*H152,2)</f>
        <v>0</v>
      </c>
      <c r="K152" s="205" t="s">
        <v>145</v>
      </c>
      <c r="L152" s="38"/>
      <c r="M152" s="210" t="s">
        <v>1</v>
      </c>
      <c r="N152" s="211" t="s">
        <v>40</v>
      </c>
      <c r="O152" s="71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146</v>
      </c>
      <c r="AT152" s="214" t="s">
        <v>141</v>
      </c>
      <c r="AU152" s="214" t="s">
        <v>83</v>
      </c>
      <c r="AY152" s="16" t="s">
        <v>139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146</v>
      </c>
      <c r="BK152" s="215">
        <f>ROUND(I152*H152,2)</f>
        <v>0</v>
      </c>
      <c r="BL152" s="16" t="s">
        <v>146</v>
      </c>
      <c r="BM152" s="214" t="s">
        <v>1166</v>
      </c>
    </row>
    <row r="153" spans="1:65" s="13" customFormat="1" ht="10.199999999999999">
      <c r="B153" s="216"/>
      <c r="C153" s="217"/>
      <c r="D153" s="218" t="s">
        <v>148</v>
      </c>
      <c r="E153" s="219" t="s">
        <v>1</v>
      </c>
      <c r="F153" s="220" t="s">
        <v>1167</v>
      </c>
      <c r="G153" s="217"/>
      <c r="H153" s="221">
        <v>6.7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148</v>
      </c>
      <c r="AU153" s="227" t="s">
        <v>83</v>
      </c>
      <c r="AV153" s="13" t="s">
        <v>83</v>
      </c>
      <c r="AW153" s="13" t="s">
        <v>30</v>
      </c>
      <c r="AX153" s="13" t="s">
        <v>81</v>
      </c>
      <c r="AY153" s="227" t="s">
        <v>139</v>
      </c>
    </row>
    <row r="154" spans="1:65" s="12" customFormat="1" ht="22.8" customHeight="1">
      <c r="B154" s="187"/>
      <c r="C154" s="188"/>
      <c r="D154" s="189" t="s">
        <v>72</v>
      </c>
      <c r="E154" s="201" t="s">
        <v>610</v>
      </c>
      <c r="F154" s="201" t="s">
        <v>611</v>
      </c>
      <c r="G154" s="188"/>
      <c r="H154" s="188"/>
      <c r="I154" s="191"/>
      <c r="J154" s="202">
        <f>BK154</f>
        <v>0</v>
      </c>
      <c r="K154" s="188"/>
      <c r="L154" s="193"/>
      <c r="M154" s="194"/>
      <c r="N154" s="195"/>
      <c r="O154" s="195"/>
      <c r="P154" s="196">
        <f>P155</f>
        <v>0</v>
      </c>
      <c r="Q154" s="195"/>
      <c r="R154" s="196">
        <f>R155</f>
        <v>0</v>
      </c>
      <c r="S154" s="195"/>
      <c r="T154" s="197">
        <f>T155</f>
        <v>0</v>
      </c>
      <c r="AR154" s="198" t="s">
        <v>81</v>
      </c>
      <c r="AT154" s="199" t="s">
        <v>72</v>
      </c>
      <c r="AU154" s="199" t="s">
        <v>81</v>
      </c>
      <c r="AY154" s="198" t="s">
        <v>139</v>
      </c>
      <c r="BK154" s="200">
        <f>BK155</f>
        <v>0</v>
      </c>
    </row>
    <row r="155" spans="1:65" s="2" customFormat="1" ht="21.75" customHeight="1">
      <c r="A155" s="33"/>
      <c r="B155" s="34"/>
      <c r="C155" s="203" t="s">
        <v>195</v>
      </c>
      <c r="D155" s="203" t="s">
        <v>141</v>
      </c>
      <c r="E155" s="204" t="s">
        <v>946</v>
      </c>
      <c r="F155" s="205" t="s">
        <v>947</v>
      </c>
      <c r="G155" s="206" t="s">
        <v>230</v>
      </c>
      <c r="H155" s="207">
        <v>2.347</v>
      </c>
      <c r="I155" s="208"/>
      <c r="J155" s="209">
        <f>ROUND(I155*H155,2)</f>
        <v>0</v>
      </c>
      <c r="K155" s="205" t="s">
        <v>145</v>
      </c>
      <c r="L155" s="38"/>
      <c r="M155" s="210" t="s">
        <v>1</v>
      </c>
      <c r="N155" s="211" t="s">
        <v>40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146</v>
      </c>
      <c r="AT155" s="214" t="s">
        <v>141</v>
      </c>
      <c r="AU155" s="214" t="s">
        <v>83</v>
      </c>
      <c r="AY155" s="16" t="s">
        <v>139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146</v>
      </c>
      <c r="BK155" s="215">
        <f>ROUND(I155*H155,2)</f>
        <v>0</v>
      </c>
      <c r="BL155" s="16" t="s">
        <v>146</v>
      </c>
      <c r="BM155" s="214" t="s">
        <v>1168</v>
      </c>
    </row>
    <row r="156" spans="1:65" s="12" customFormat="1" ht="25.95" customHeight="1">
      <c r="B156" s="187"/>
      <c r="C156" s="188"/>
      <c r="D156" s="189" t="s">
        <v>72</v>
      </c>
      <c r="E156" s="190" t="s">
        <v>616</v>
      </c>
      <c r="F156" s="190" t="s">
        <v>617</v>
      </c>
      <c r="G156" s="188"/>
      <c r="H156" s="188"/>
      <c r="I156" s="191"/>
      <c r="J156" s="192">
        <f>BK156</f>
        <v>0</v>
      </c>
      <c r="K156" s="188"/>
      <c r="L156" s="193"/>
      <c r="M156" s="194"/>
      <c r="N156" s="195"/>
      <c r="O156" s="195"/>
      <c r="P156" s="196">
        <f>P157+P169+P189+P199+P206+P214</f>
        <v>0</v>
      </c>
      <c r="Q156" s="195"/>
      <c r="R156" s="196">
        <f>R157+R169+R189+R199+R206+R214</f>
        <v>1.9201803700000002</v>
      </c>
      <c r="S156" s="195"/>
      <c r="T156" s="197">
        <f>T157+T169+T189+T199+T206+T214</f>
        <v>7.0884660000000013</v>
      </c>
      <c r="AR156" s="198" t="s">
        <v>83</v>
      </c>
      <c r="AT156" s="199" t="s">
        <v>72</v>
      </c>
      <c r="AU156" s="199" t="s">
        <v>73</v>
      </c>
      <c r="AY156" s="198" t="s">
        <v>139</v>
      </c>
      <c r="BK156" s="200">
        <f>BK157+BK169+BK189+BK199+BK206+BK214</f>
        <v>0</v>
      </c>
    </row>
    <row r="157" spans="1:65" s="12" customFormat="1" ht="22.8" customHeight="1">
      <c r="B157" s="187"/>
      <c r="C157" s="188"/>
      <c r="D157" s="189" t="s">
        <v>72</v>
      </c>
      <c r="E157" s="201" t="s">
        <v>1169</v>
      </c>
      <c r="F157" s="201" t="s">
        <v>1170</v>
      </c>
      <c r="G157" s="188"/>
      <c r="H157" s="188"/>
      <c r="I157" s="191"/>
      <c r="J157" s="202">
        <f>BK157</f>
        <v>0</v>
      </c>
      <c r="K157" s="188"/>
      <c r="L157" s="193"/>
      <c r="M157" s="194"/>
      <c r="N157" s="195"/>
      <c r="O157" s="195"/>
      <c r="P157" s="196">
        <f>SUM(P158:P168)</f>
        <v>0</v>
      </c>
      <c r="Q157" s="195"/>
      <c r="R157" s="196">
        <f>SUM(R158:R168)</f>
        <v>0.75478400000000001</v>
      </c>
      <c r="S157" s="195"/>
      <c r="T157" s="197">
        <f>SUM(T158:T168)</f>
        <v>0.73696000000000006</v>
      </c>
      <c r="AR157" s="198" t="s">
        <v>83</v>
      </c>
      <c r="AT157" s="199" t="s">
        <v>72</v>
      </c>
      <c r="AU157" s="199" t="s">
        <v>81</v>
      </c>
      <c r="AY157" s="198" t="s">
        <v>139</v>
      </c>
      <c r="BK157" s="200">
        <f>SUM(BK158:BK168)</f>
        <v>0</v>
      </c>
    </row>
    <row r="158" spans="1:65" s="2" customFormat="1" ht="33" customHeight="1">
      <c r="A158" s="33"/>
      <c r="B158" s="34"/>
      <c r="C158" s="203" t="s">
        <v>200</v>
      </c>
      <c r="D158" s="203" t="s">
        <v>141</v>
      </c>
      <c r="E158" s="204" t="s">
        <v>1171</v>
      </c>
      <c r="F158" s="205" t="s">
        <v>1172</v>
      </c>
      <c r="G158" s="206" t="s">
        <v>144</v>
      </c>
      <c r="H158" s="207">
        <v>105.28</v>
      </c>
      <c r="I158" s="208"/>
      <c r="J158" s="209">
        <f>ROUND(I158*H158,2)</f>
        <v>0</v>
      </c>
      <c r="K158" s="205" t="s">
        <v>145</v>
      </c>
      <c r="L158" s="38"/>
      <c r="M158" s="210" t="s">
        <v>1</v>
      </c>
      <c r="N158" s="211" t="s">
        <v>40</v>
      </c>
      <c r="O158" s="71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217</v>
      </c>
      <c r="AT158" s="214" t="s">
        <v>141</v>
      </c>
      <c r="AU158" s="214" t="s">
        <v>83</v>
      </c>
      <c r="AY158" s="16" t="s">
        <v>139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146</v>
      </c>
      <c r="BK158" s="215">
        <f>ROUND(I158*H158,2)</f>
        <v>0</v>
      </c>
      <c r="BL158" s="16" t="s">
        <v>217</v>
      </c>
      <c r="BM158" s="214" t="s">
        <v>1173</v>
      </c>
    </row>
    <row r="159" spans="1:65" s="13" customFormat="1" ht="10.199999999999999">
      <c r="B159" s="216"/>
      <c r="C159" s="217"/>
      <c r="D159" s="218" t="s">
        <v>148</v>
      </c>
      <c r="E159" s="219" t="s">
        <v>1</v>
      </c>
      <c r="F159" s="220" t="s">
        <v>1174</v>
      </c>
      <c r="G159" s="217"/>
      <c r="H159" s="221">
        <v>105.28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148</v>
      </c>
      <c r="AU159" s="227" t="s">
        <v>83</v>
      </c>
      <c r="AV159" s="13" t="s">
        <v>83</v>
      </c>
      <c r="AW159" s="13" t="s">
        <v>30</v>
      </c>
      <c r="AX159" s="13" t="s">
        <v>81</v>
      </c>
      <c r="AY159" s="227" t="s">
        <v>139</v>
      </c>
    </row>
    <row r="160" spans="1:65" s="2" customFormat="1" ht="16.5" customHeight="1">
      <c r="A160" s="33"/>
      <c r="B160" s="34"/>
      <c r="C160" s="228" t="s">
        <v>205</v>
      </c>
      <c r="D160" s="228" t="s">
        <v>243</v>
      </c>
      <c r="E160" s="229" t="s">
        <v>1175</v>
      </c>
      <c r="F160" s="230" t="s">
        <v>1176</v>
      </c>
      <c r="G160" s="231" t="s">
        <v>167</v>
      </c>
      <c r="H160" s="232">
        <v>0.872</v>
      </c>
      <c r="I160" s="233"/>
      <c r="J160" s="234">
        <f>ROUND(I160*H160,2)</f>
        <v>0</v>
      </c>
      <c r="K160" s="230" t="s">
        <v>145</v>
      </c>
      <c r="L160" s="235"/>
      <c r="M160" s="236" t="s">
        <v>1</v>
      </c>
      <c r="N160" s="237" t="s">
        <v>40</v>
      </c>
      <c r="O160" s="71"/>
      <c r="P160" s="212">
        <f>O160*H160</f>
        <v>0</v>
      </c>
      <c r="Q160" s="212">
        <v>0.55000000000000004</v>
      </c>
      <c r="R160" s="212">
        <f>Q160*H160</f>
        <v>0.47960000000000003</v>
      </c>
      <c r="S160" s="212">
        <v>0</v>
      </c>
      <c r="T160" s="213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296</v>
      </c>
      <c r="AT160" s="214" t="s">
        <v>243</v>
      </c>
      <c r="AU160" s="214" t="s">
        <v>83</v>
      </c>
      <c r="AY160" s="16" t="s">
        <v>139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146</v>
      </c>
      <c r="BK160" s="215">
        <f>ROUND(I160*H160,2)</f>
        <v>0</v>
      </c>
      <c r="BL160" s="16" t="s">
        <v>217</v>
      </c>
      <c r="BM160" s="214" t="s">
        <v>1177</v>
      </c>
    </row>
    <row r="161" spans="1:65" s="13" customFormat="1" ht="10.199999999999999">
      <c r="B161" s="216"/>
      <c r="C161" s="217"/>
      <c r="D161" s="218" t="s">
        <v>148</v>
      </c>
      <c r="E161" s="219" t="s">
        <v>1</v>
      </c>
      <c r="F161" s="220" t="s">
        <v>1178</v>
      </c>
      <c r="G161" s="217"/>
      <c r="H161" s="221">
        <v>0.872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148</v>
      </c>
      <c r="AU161" s="227" t="s">
        <v>83</v>
      </c>
      <c r="AV161" s="13" t="s">
        <v>83</v>
      </c>
      <c r="AW161" s="13" t="s">
        <v>30</v>
      </c>
      <c r="AX161" s="13" t="s">
        <v>81</v>
      </c>
      <c r="AY161" s="227" t="s">
        <v>139</v>
      </c>
    </row>
    <row r="162" spans="1:65" s="2" customFormat="1" ht="21.75" customHeight="1">
      <c r="A162" s="33"/>
      <c r="B162" s="34"/>
      <c r="C162" s="203" t="s">
        <v>209</v>
      </c>
      <c r="D162" s="203" t="s">
        <v>141</v>
      </c>
      <c r="E162" s="204" t="s">
        <v>1179</v>
      </c>
      <c r="F162" s="205" t="s">
        <v>1180</v>
      </c>
      <c r="G162" s="206" t="s">
        <v>157</v>
      </c>
      <c r="H162" s="207">
        <v>84</v>
      </c>
      <c r="I162" s="208"/>
      <c r="J162" s="209">
        <f>ROUND(I162*H162,2)</f>
        <v>0</v>
      </c>
      <c r="K162" s="205" t="s">
        <v>145</v>
      </c>
      <c r="L162" s="38"/>
      <c r="M162" s="210" t="s">
        <v>1</v>
      </c>
      <c r="N162" s="211" t="s">
        <v>40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217</v>
      </c>
      <c r="AT162" s="214" t="s">
        <v>141</v>
      </c>
      <c r="AU162" s="214" t="s">
        <v>83</v>
      </c>
      <c r="AY162" s="16" t="s">
        <v>139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146</v>
      </c>
      <c r="BK162" s="215">
        <f>ROUND(I162*H162,2)</f>
        <v>0</v>
      </c>
      <c r="BL162" s="16" t="s">
        <v>217</v>
      </c>
      <c r="BM162" s="214" t="s">
        <v>1181</v>
      </c>
    </row>
    <row r="163" spans="1:65" s="13" customFormat="1" ht="10.199999999999999">
      <c r="B163" s="216"/>
      <c r="C163" s="217"/>
      <c r="D163" s="218" t="s">
        <v>148</v>
      </c>
      <c r="E163" s="219" t="s">
        <v>1</v>
      </c>
      <c r="F163" s="220" t="s">
        <v>1182</v>
      </c>
      <c r="G163" s="217"/>
      <c r="H163" s="221">
        <v>84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148</v>
      </c>
      <c r="AU163" s="227" t="s">
        <v>83</v>
      </c>
      <c r="AV163" s="13" t="s">
        <v>83</v>
      </c>
      <c r="AW163" s="13" t="s">
        <v>30</v>
      </c>
      <c r="AX163" s="13" t="s">
        <v>81</v>
      </c>
      <c r="AY163" s="227" t="s">
        <v>139</v>
      </c>
    </row>
    <row r="164" spans="1:65" s="2" customFormat="1" ht="44.25" customHeight="1">
      <c r="A164" s="33"/>
      <c r="B164" s="34"/>
      <c r="C164" s="203" t="s">
        <v>8</v>
      </c>
      <c r="D164" s="203" t="s">
        <v>141</v>
      </c>
      <c r="E164" s="204" t="s">
        <v>1183</v>
      </c>
      <c r="F164" s="205" t="s">
        <v>1184</v>
      </c>
      <c r="G164" s="206" t="s">
        <v>144</v>
      </c>
      <c r="H164" s="207">
        <v>105.28</v>
      </c>
      <c r="I164" s="208"/>
      <c r="J164" s="209">
        <f>ROUND(I164*H164,2)</f>
        <v>0</v>
      </c>
      <c r="K164" s="205" t="s">
        <v>145</v>
      </c>
      <c r="L164" s="38"/>
      <c r="M164" s="210" t="s">
        <v>1</v>
      </c>
      <c r="N164" s="211" t="s">
        <v>40</v>
      </c>
      <c r="O164" s="71"/>
      <c r="P164" s="212">
        <f>O164*H164</f>
        <v>0</v>
      </c>
      <c r="Q164" s="212">
        <v>0</v>
      </c>
      <c r="R164" s="212">
        <f>Q164*H164</f>
        <v>0</v>
      </c>
      <c r="S164" s="212">
        <v>7.0000000000000001E-3</v>
      </c>
      <c r="T164" s="213">
        <f>S164*H164</f>
        <v>0.73696000000000006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217</v>
      </c>
      <c r="AT164" s="214" t="s">
        <v>141</v>
      </c>
      <c r="AU164" s="214" t="s">
        <v>83</v>
      </c>
      <c r="AY164" s="16" t="s">
        <v>139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146</v>
      </c>
      <c r="BK164" s="215">
        <f>ROUND(I164*H164,2)</f>
        <v>0</v>
      </c>
      <c r="BL164" s="16" t="s">
        <v>217</v>
      </c>
      <c r="BM164" s="214" t="s">
        <v>1185</v>
      </c>
    </row>
    <row r="165" spans="1:65" s="13" customFormat="1" ht="10.199999999999999">
      <c r="B165" s="216"/>
      <c r="C165" s="217"/>
      <c r="D165" s="218" t="s">
        <v>148</v>
      </c>
      <c r="E165" s="219" t="s">
        <v>1</v>
      </c>
      <c r="F165" s="220" t="s">
        <v>1186</v>
      </c>
      <c r="G165" s="217"/>
      <c r="H165" s="221">
        <v>105.28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148</v>
      </c>
      <c r="AU165" s="227" t="s">
        <v>83</v>
      </c>
      <c r="AV165" s="13" t="s">
        <v>83</v>
      </c>
      <c r="AW165" s="13" t="s">
        <v>30</v>
      </c>
      <c r="AX165" s="13" t="s">
        <v>81</v>
      </c>
      <c r="AY165" s="227" t="s">
        <v>139</v>
      </c>
    </row>
    <row r="166" spans="1:65" s="2" customFormat="1" ht="33" customHeight="1">
      <c r="A166" s="33"/>
      <c r="B166" s="34"/>
      <c r="C166" s="203" t="s">
        <v>217</v>
      </c>
      <c r="D166" s="203" t="s">
        <v>141</v>
      </c>
      <c r="E166" s="204" t="s">
        <v>1187</v>
      </c>
      <c r="F166" s="205" t="s">
        <v>1188</v>
      </c>
      <c r="G166" s="206" t="s">
        <v>144</v>
      </c>
      <c r="H166" s="207">
        <v>14.4</v>
      </c>
      <c r="I166" s="208"/>
      <c r="J166" s="209">
        <f>ROUND(I166*H166,2)</f>
        <v>0</v>
      </c>
      <c r="K166" s="205" t="s">
        <v>145</v>
      </c>
      <c r="L166" s="38"/>
      <c r="M166" s="210" t="s">
        <v>1</v>
      </c>
      <c r="N166" s="211" t="s">
        <v>40</v>
      </c>
      <c r="O166" s="71"/>
      <c r="P166" s="212">
        <f>O166*H166</f>
        <v>0</v>
      </c>
      <c r="Q166" s="212">
        <v>1.9109999999999999E-2</v>
      </c>
      <c r="R166" s="212">
        <f>Q166*H166</f>
        <v>0.27518399999999998</v>
      </c>
      <c r="S166" s="212">
        <v>0</v>
      </c>
      <c r="T166" s="213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217</v>
      </c>
      <c r="AT166" s="214" t="s">
        <v>141</v>
      </c>
      <c r="AU166" s="214" t="s">
        <v>83</v>
      </c>
      <c r="AY166" s="16" t="s">
        <v>139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146</v>
      </c>
      <c r="BK166" s="215">
        <f>ROUND(I166*H166,2)</f>
        <v>0</v>
      </c>
      <c r="BL166" s="16" t="s">
        <v>217</v>
      </c>
      <c r="BM166" s="214" t="s">
        <v>1189</v>
      </c>
    </row>
    <row r="167" spans="1:65" s="13" customFormat="1" ht="10.199999999999999">
      <c r="B167" s="216"/>
      <c r="C167" s="217"/>
      <c r="D167" s="218" t="s">
        <v>148</v>
      </c>
      <c r="E167" s="219" t="s">
        <v>1</v>
      </c>
      <c r="F167" s="220" t="s">
        <v>1190</v>
      </c>
      <c r="G167" s="217"/>
      <c r="H167" s="221">
        <v>14.4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148</v>
      </c>
      <c r="AU167" s="227" t="s">
        <v>83</v>
      </c>
      <c r="AV167" s="13" t="s">
        <v>83</v>
      </c>
      <c r="AW167" s="13" t="s">
        <v>30</v>
      </c>
      <c r="AX167" s="13" t="s">
        <v>81</v>
      </c>
      <c r="AY167" s="227" t="s">
        <v>139</v>
      </c>
    </row>
    <row r="168" spans="1:65" s="2" customFormat="1" ht="21.75" customHeight="1">
      <c r="A168" s="33"/>
      <c r="B168" s="34"/>
      <c r="C168" s="203" t="s">
        <v>222</v>
      </c>
      <c r="D168" s="203" t="s">
        <v>141</v>
      </c>
      <c r="E168" s="204" t="s">
        <v>1191</v>
      </c>
      <c r="F168" s="205" t="s">
        <v>1192</v>
      </c>
      <c r="G168" s="206" t="s">
        <v>230</v>
      </c>
      <c r="H168" s="207">
        <v>0.755</v>
      </c>
      <c r="I168" s="208"/>
      <c r="J168" s="209">
        <f>ROUND(I168*H168,2)</f>
        <v>0</v>
      </c>
      <c r="K168" s="205" t="s">
        <v>145</v>
      </c>
      <c r="L168" s="38"/>
      <c r="M168" s="210" t="s">
        <v>1</v>
      </c>
      <c r="N168" s="211" t="s">
        <v>40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217</v>
      </c>
      <c r="AT168" s="214" t="s">
        <v>141</v>
      </c>
      <c r="AU168" s="214" t="s">
        <v>83</v>
      </c>
      <c r="AY168" s="16" t="s">
        <v>139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146</v>
      </c>
      <c r="BK168" s="215">
        <f>ROUND(I168*H168,2)</f>
        <v>0</v>
      </c>
      <c r="BL168" s="16" t="s">
        <v>217</v>
      </c>
      <c r="BM168" s="214" t="s">
        <v>1193</v>
      </c>
    </row>
    <row r="169" spans="1:65" s="12" customFormat="1" ht="22.8" customHeight="1">
      <c r="B169" s="187"/>
      <c r="C169" s="188"/>
      <c r="D169" s="189" t="s">
        <v>72</v>
      </c>
      <c r="E169" s="201" t="s">
        <v>690</v>
      </c>
      <c r="F169" s="201" t="s">
        <v>691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SUM(P170:P188)</f>
        <v>0</v>
      </c>
      <c r="Q169" s="195"/>
      <c r="R169" s="196">
        <f>SUM(R170:R188)</f>
        <v>0.78557800000000011</v>
      </c>
      <c r="S169" s="195"/>
      <c r="T169" s="197">
        <f>SUM(T170:T188)</f>
        <v>7.4529999999999985E-2</v>
      </c>
      <c r="AR169" s="198" t="s">
        <v>83</v>
      </c>
      <c r="AT169" s="199" t="s">
        <v>72</v>
      </c>
      <c r="AU169" s="199" t="s">
        <v>81</v>
      </c>
      <c r="AY169" s="198" t="s">
        <v>139</v>
      </c>
      <c r="BK169" s="200">
        <f>SUM(BK170:BK188)</f>
        <v>0</v>
      </c>
    </row>
    <row r="170" spans="1:65" s="2" customFormat="1" ht="16.5" customHeight="1">
      <c r="A170" s="33"/>
      <c r="B170" s="34"/>
      <c r="C170" s="203" t="s">
        <v>227</v>
      </c>
      <c r="D170" s="203" t="s">
        <v>141</v>
      </c>
      <c r="E170" s="204" t="s">
        <v>1194</v>
      </c>
      <c r="F170" s="205" t="s">
        <v>1195</v>
      </c>
      <c r="G170" s="206" t="s">
        <v>157</v>
      </c>
      <c r="H170" s="207">
        <v>12.4</v>
      </c>
      <c r="I170" s="208"/>
      <c r="J170" s="209">
        <f>ROUND(I170*H170,2)</f>
        <v>0</v>
      </c>
      <c r="K170" s="205" t="s">
        <v>145</v>
      </c>
      <c r="L170" s="38"/>
      <c r="M170" s="210" t="s">
        <v>1</v>
      </c>
      <c r="N170" s="211" t="s">
        <v>40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1.6999999999999999E-3</v>
      </c>
      <c r="T170" s="213">
        <f>S170*H170</f>
        <v>2.1079999999999998E-2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4" t="s">
        <v>217</v>
      </c>
      <c r="AT170" s="214" t="s">
        <v>141</v>
      </c>
      <c r="AU170" s="214" t="s">
        <v>83</v>
      </c>
      <c r="AY170" s="16" t="s">
        <v>139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146</v>
      </c>
      <c r="BK170" s="215">
        <f>ROUND(I170*H170,2)</f>
        <v>0</v>
      </c>
      <c r="BL170" s="16" t="s">
        <v>217</v>
      </c>
      <c r="BM170" s="214" t="s">
        <v>1196</v>
      </c>
    </row>
    <row r="171" spans="1:65" s="13" customFormat="1" ht="10.199999999999999">
      <c r="B171" s="216"/>
      <c r="C171" s="217"/>
      <c r="D171" s="218" t="s">
        <v>148</v>
      </c>
      <c r="E171" s="219" t="s">
        <v>1</v>
      </c>
      <c r="F171" s="220" t="s">
        <v>1197</v>
      </c>
      <c r="G171" s="217"/>
      <c r="H171" s="221">
        <v>12.4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148</v>
      </c>
      <c r="AU171" s="227" t="s">
        <v>83</v>
      </c>
      <c r="AV171" s="13" t="s">
        <v>83</v>
      </c>
      <c r="AW171" s="13" t="s">
        <v>30</v>
      </c>
      <c r="AX171" s="13" t="s">
        <v>81</v>
      </c>
      <c r="AY171" s="227" t="s">
        <v>139</v>
      </c>
    </row>
    <row r="172" spans="1:65" s="2" customFormat="1" ht="16.5" customHeight="1">
      <c r="A172" s="33"/>
      <c r="B172" s="34"/>
      <c r="C172" s="203" t="s">
        <v>233</v>
      </c>
      <c r="D172" s="203" t="s">
        <v>141</v>
      </c>
      <c r="E172" s="204" t="s">
        <v>1198</v>
      </c>
      <c r="F172" s="205" t="s">
        <v>1199</v>
      </c>
      <c r="G172" s="206" t="s">
        <v>157</v>
      </c>
      <c r="H172" s="207">
        <v>3.8</v>
      </c>
      <c r="I172" s="208"/>
      <c r="J172" s="209">
        <f>ROUND(I172*H172,2)</f>
        <v>0</v>
      </c>
      <c r="K172" s="205" t="s">
        <v>145</v>
      </c>
      <c r="L172" s="38"/>
      <c r="M172" s="210" t="s">
        <v>1</v>
      </c>
      <c r="N172" s="211" t="s">
        <v>40</v>
      </c>
      <c r="O172" s="71"/>
      <c r="P172" s="212">
        <f>O172*H172</f>
        <v>0</v>
      </c>
      <c r="Q172" s="212">
        <v>0</v>
      </c>
      <c r="R172" s="212">
        <f>Q172*H172</f>
        <v>0</v>
      </c>
      <c r="S172" s="212">
        <v>1.75E-3</v>
      </c>
      <c r="T172" s="213">
        <f>S172*H172</f>
        <v>6.6499999999999997E-3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4" t="s">
        <v>217</v>
      </c>
      <c r="AT172" s="214" t="s">
        <v>141</v>
      </c>
      <c r="AU172" s="214" t="s">
        <v>83</v>
      </c>
      <c r="AY172" s="16" t="s">
        <v>139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146</v>
      </c>
      <c r="BK172" s="215">
        <f>ROUND(I172*H172,2)</f>
        <v>0</v>
      </c>
      <c r="BL172" s="16" t="s">
        <v>217</v>
      </c>
      <c r="BM172" s="214" t="s">
        <v>1200</v>
      </c>
    </row>
    <row r="173" spans="1:65" s="13" customFormat="1" ht="10.199999999999999">
      <c r="B173" s="216"/>
      <c r="C173" s="217"/>
      <c r="D173" s="218" t="s">
        <v>148</v>
      </c>
      <c r="E173" s="219" t="s">
        <v>1</v>
      </c>
      <c r="F173" s="220" t="s">
        <v>1201</v>
      </c>
      <c r="G173" s="217"/>
      <c r="H173" s="221">
        <v>3.8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148</v>
      </c>
      <c r="AU173" s="227" t="s">
        <v>83</v>
      </c>
      <c r="AV173" s="13" t="s">
        <v>83</v>
      </c>
      <c r="AW173" s="13" t="s">
        <v>30</v>
      </c>
      <c r="AX173" s="13" t="s">
        <v>81</v>
      </c>
      <c r="AY173" s="227" t="s">
        <v>139</v>
      </c>
    </row>
    <row r="174" spans="1:65" s="2" customFormat="1" ht="21.75" customHeight="1">
      <c r="A174" s="33"/>
      <c r="B174" s="34"/>
      <c r="C174" s="203" t="s">
        <v>238</v>
      </c>
      <c r="D174" s="203" t="s">
        <v>141</v>
      </c>
      <c r="E174" s="204" t="s">
        <v>1202</v>
      </c>
      <c r="F174" s="205" t="s">
        <v>1203</v>
      </c>
      <c r="G174" s="206" t="s">
        <v>157</v>
      </c>
      <c r="H174" s="207">
        <v>18</v>
      </c>
      <c r="I174" s="208"/>
      <c r="J174" s="209">
        <f>ROUND(I174*H174,2)</f>
        <v>0</v>
      </c>
      <c r="K174" s="205" t="s">
        <v>145</v>
      </c>
      <c r="L174" s="38"/>
      <c r="M174" s="210" t="s">
        <v>1</v>
      </c>
      <c r="N174" s="211" t="s">
        <v>40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2.5999999999999999E-3</v>
      </c>
      <c r="T174" s="213">
        <f>S174*H174</f>
        <v>4.6799999999999994E-2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4" t="s">
        <v>217</v>
      </c>
      <c r="AT174" s="214" t="s">
        <v>141</v>
      </c>
      <c r="AU174" s="214" t="s">
        <v>83</v>
      </c>
      <c r="AY174" s="16" t="s">
        <v>139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146</v>
      </c>
      <c r="BK174" s="215">
        <f>ROUND(I174*H174,2)</f>
        <v>0</v>
      </c>
      <c r="BL174" s="16" t="s">
        <v>217</v>
      </c>
      <c r="BM174" s="214" t="s">
        <v>1204</v>
      </c>
    </row>
    <row r="175" spans="1:65" s="13" customFormat="1" ht="10.199999999999999">
      <c r="B175" s="216"/>
      <c r="C175" s="217"/>
      <c r="D175" s="218" t="s">
        <v>148</v>
      </c>
      <c r="E175" s="219" t="s">
        <v>1</v>
      </c>
      <c r="F175" s="220" t="s">
        <v>227</v>
      </c>
      <c r="G175" s="217"/>
      <c r="H175" s="221">
        <v>18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148</v>
      </c>
      <c r="AU175" s="227" t="s">
        <v>83</v>
      </c>
      <c r="AV175" s="13" t="s">
        <v>83</v>
      </c>
      <c r="AW175" s="13" t="s">
        <v>30</v>
      </c>
      <c r="AX175" s="13" t="s">
        <v>81</v>
      </c>
      <c r="AY175" s="227" t="s">
        <v>139</v>
      </c>
    </row>
    <row r="176" spans="1:65" s="2" customFormat="1" ht="21.75" customHeight="1">
      <c r="A176" s="33"/>
      <c r="B176" s="34"/>
      <c r="C176" s="203" t="s">
        <v>7</v>
      </c>
      <c r="D176" s="203" t="s">
        <v>141</v>
      </c>
      <c r="E176" s="204" t="s">
        <v>1205</v>
      </c>
      <c r="F176" s="205" t="s">
        <v>1206</v>
      </c>
      <c r="G176" s="206" t="s">
        <v>144</v>
      </c>
      <c r="H176" s="207">
        <v>105.28</v>
      </c>
      <c r="I176" s="208"/>
      <c r="J176" s="209">
        <f>ROUND(I176*H176,2)</f>
        <v>0</v>
      </c>
      <c r="K176" s="205" t="s">
        <v>1</v>
      </c>
      <c r="L176" s="38"/>
      <c r="M176" s="210" t="s">
        <v>1</v>
      </c>
      <c r="N176" s="211" t="s">
        <v>40</v>
      </c>
      <c r="O176" s="71"/>
      <c r="P176" s="212">
        <f>O176*H176</f>
        <v>0</v>
      </c>
      <c r="Q176" s="212">
        <v>6.6E-3</v>
      </c>
      <c r="R176" s="212">
        <f>Q176*H176</f>
        <v>0.69484800000000002</v>
      </c>
      <c r="S176" s="212">
        <v>0</v>
      </c>
      <c r="T176" s="213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4" t="s">
        <v>217</v>
      </c>
      <c r="AT176" s="214" t="s">
        <v>141</v>
      </c>
      <c r="AU176" s="214" t="s">
        <v>83</v>
      </c>
      <c r="AY176" s="16" t="s">
        <v>139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146</v>
      </c>
      <c r="BK176" s="215">
        <f>ROUND(I176*H176,2)</f>
        <v>0</v>
      </c>
      <c r="BL176" s="16" t="s">
        <v>217</v>
      </c>
      <c r="BM176" s="214" t="s">
        <v>1207</v>
      </c>
    </row>
    <row r="177" spans="1:65" s="13" customFormat="1" ht="10.199999999999999">
      <c r="B177" s="216"/>
      <c r="C177" s="217"/>
      <c r="D177" s="218" t="s">
        <v>148</v>
      </c>
      <c r="E177" s="219" t="s">
        <v>1</v>
      </c>
      <c r="F177" s="220" t="s">
        <v>1186</v>
      </c>
      <c r="G177" s="217"/>
      <c r="H177" s="221">
        <v>105.28</v>
      </c>
      <c r="I177" s="222"/>
      <c r="J177" s="217"/>
      <c r="K177" s="217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148</v>
      </c>
      <c r="AU177" s="227" t="s">
        <v>83</v>
      </c>
      <c r="AV177" s="13" t="s">
        <v>83</v>
      </c>
      <c r="AW177" s="13" t="s">
        <v>30</v>
      </c>
      <c r="AX177" s="13" t="s">
        <v>81</v>
      </c>
      <c r="AY177" s="227" t="s">
        <v>139</v>
      </c>
    </row>
    <row r="178" spans="1:65" s="2" customFormat="1" ht="21.75" customHeight="1">
      <c r="A178" s="33"/>
      <c r="B178" s="34"/>
      <c r="C178" s="203" t="s">
        <v>248</v>
      </c>
      <c r="D178" s="203" t="s">
        <v>141</v>
      </c>
      <c r="E178" s="204" t="s">
        <v>1208</v>
      </c>
      <c r="F178" s="205" t="s">
        <v>1209</v>
      </c>
      <c r="G178" s="206" t="s">
        <v>157</v>
      </c>
      <c r="H178" s="207">
        <v>12.4</v>
      </c>
      <c r="I178" s="208"/>
      <c r="J178" s="209">
        <f>ROUND(I178*H178,2)</f>
        <v>0</v>
      </c>
      <c r="K178" s="205" t="s">
        <v>145</v>
      </c>
      <c r="L178" s="38"/>
      <c r="M178" s="210" t="s">
        <v>1</v>
      </c>
      <c r="N178" s="211" t="s">
        <v>40</v>
      </c>
      <c r="O178" s="71"/>
      <c r="P178" s="212">
        <f>O178*H178</f>
        <v>0</v>
      </c>
      <c r="Q178" s="212">
        <v>2.8700000000000002E-3</v>
      </c>
      <c r="R178" s="212">
        <f>Q178*H178</f>
        <v>3.5588000000000002E-2</v>
      </c>
      <c r="S178" s="212">
        <v>0</v>
      </c>
      <c r="T178" s="213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4" t="s">
        <v>217</v>
      </c>
      <c r="AT178" s="214" t="s">
        <v>141</v>
      </c>
      <c r="AU178" s="214" t="s">
        <v>83</v>
      </c>
      <c r="AY178" s="16" t="s">
        <v>139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146</v>
      </c>
      <c r="BK178" s="215">
        <f>ROUND(I178*H178,2)</f>
        <v>0</v>
      </c>
      <c r="BL178" s="16" t="s">
        <v>217</v>
      </c>
      <c r="BM178" s="214" t="s">
        <v>1210</v>
      </c>
    </row>
    <row r="179" spans="1:65" s="13" customFormat="1" ht="10.199999999999999">
      <c r="B179" s="216"/>
      <c r="C179" s="217"/>
      <c r="D179" s="218" t="s">
        <v>148</v>
      </c>
      <c r="E179" s="219" t="s">
        <v>1</v>
      </c>
      <c r="F179" s="220" t="s">
        <v>1197</v>
      </c>
      <c r="G179" s="217"/>
      <c r="H179" s="221">
        <v>12.4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148</v>
      </c>
      <c r="AU179" s="227" t="s">
        <v>83</v>
      </c>
      <c r="AV179" s="13" t="s">
        <v>83</v>
      </c>
      <c r="AW179" s="13" t="s">
        <v>30</v>
      </c>
      <c r="AX179" s="13" t="s">
        <v>81</v>
      </c>
      <c r="AY179" s="227" t="s">
        <v>139</v>
      </c>
    </row>
    <row r="180" spans="1:65" s="2" customFormat="1" ht="33" customHeight="1">
      <c r="A180" s="33"/>
      <c r="B180" s="34"/>
      <c r="C180" s="203" t="s">
        <v>253</v>
      </c>
      <c r="D180" s="203" t="s">
        <v>141</v>
      </c>
      <c r="E180" s="204" t="s">
        <v>1211</v>
      </c>
      <c r="F180" s="205" t="s">
        <v>1212</v>
      </c>
      <c r="G180" s="206" t="s">
        <v>157</v>
      </c>
      <c r="H180" s="207">
        <v>3.8</v>
      </c>
      <c r="I180" s="208"/>
      <c r="J180" s="209">
        <f>ROUND(I180*H180,2)</f>
        <v>0</v>
      </c>
      <c r="K180" s="205" t="s">
        <v>145</v>
      </c>
      <c r="L180" s="38"/>
      <c r="M180" s="210" t="s">
        <v>1</v>
      </c>
      <c r="N180" s="211" t="s">
        <v>40</v>
      </c>
      <c r="O180" s="71"/>
      <c r="P180" s="212">
        <f>O180*H180</f>
        <v>0</v>
      </c>
      <c r="Q180" s="212">
        <v>2.8900000000000002E-3</v>
      </c>
      <c r="R180" s="212">
        <f>Q180*H180</f>
        <v>1.0982E-2</v>
      </c>
      <c r="S180" s="212">
        <v>0</v>
      </c>
      <c r="T180" s="213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4" t="s">
        <v>217</v>
      </c>
      <c r="AT180" s="214" t="s">
        <v>141</v>
      </c>
      <c r="AU180" s="214" t="s">
        <v>83</v>
      </c>
      <c r="AY180" s="16" t="s">
        <v>139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146</v>
      </c>
      <c r="BK180" s="215">
        <f>ROUND(I180*H180,2)</f>
        <v>0</v>
      </c>
      <c r="BL180" s="16" t="s">
        <v>217</v>
      </c>
      <c r="BM180" s="214" t="s">
        <v>1213</v>
      </c>
    </row>
    <row r="181" spans="1:65" s="13" customFormat="1" ht="10.199999999999999">
      <c r="B181" s="216"/>
      <c r="C181" s="217"/>
      <c r="D181" s="218" t="s">
        <v>148</v>
      </c>
      <c r="E181" s="219" t="s">
        <v>1</v>
      </c>
      <c r="F181" s="220" t="s">
        <v>1201</v>
      </c>
      <c r="G181" s="217"/>
      <c r="H181" s="221">
        <v>3.8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148</v>
      </c>
      <c r="AU181" s="227" t="s">
        <v>83</v>
      </c>
      <c r="AV181" s="13" t="s">
        <v>83</v>
      </c>
      <c r="AW181" s="13" t="s">
        <v>30</v>
      </c>
      <c r="AX181" s="13" t="s">
        <v>81</v>
      </c>
      <c r="AY181" s="227" t="s">
        <v>139</v>
      </c>
    </row>
    <row r="182" spans="1:65" s="2" customFormat="1" ht="21.75" customHeight="1">
      <c r="A182" s="33"/>
      <c r="B182" s="34"/>
      <c r="C182" s="203" t="s">
        <v>257</v>
      </c>
      <c r="D182" s="203" t="s">
        <v>141</v>
      </c>
      <c r="E182" s="204" t="s">
        <v>1214</v>
      </c>
      <c r="F182" s="205" t="s">
        <v>1215</v>
      </c>
      <c r="G182" s="206" t="s">
        <v>157</v>
      </c>
      <c r="H182" s="207">
        <v>18</v>
      </c>
      <c r="I182" s="208"/>
      <c r="J182" s="209">
        <f>ROUND(I182*H182,2)</f>
        <v>0</v>
      </c>
      <c r="K182" s="205" t="s">
        <v>145</v>
      </c>
      <c r="L182" s="38"/>
      <c r="M182" s="210" t="s">
        <v>1</v>
      </c>
      <c r="N182" s="211" t="s">
        <v>40</v>
      </c>
      <c r="O182" s="71"/>
      <c r="P182" s="212">
        <f>O182*H182</f>
        <v>0</v>
      </c>
      <c r="Q182" s="212">
        <v>1.6900000000000001E-3</v>
      </c>
      <c r="R182" s="212">
        <f>Q182*H182</f>
        <v>3.0420000000000003E-2</v>
      </c>
      <c r="S182" s="212">
        <v>0</v>
      </c>
      <c r="T182" s="213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4" t="s">
        <v>217</v>
      </c>
      <c r="AT182" s="214" t="s">
        <v>141</v>
      </c>
      <c r="AU182" s="214" t="s">
        <v>83</v>
      </c>
      <c r="AY182" s="16" t="s">
        <v>139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146</v>
      </c>
      <c r="BK182" s="215">
        <f>ROUND(I182*H182,2)</f>
        <v>0</v>
      </c>
      <c r="BL182" s="16" t="s">
        <v>217</v>
      </c>
      <c r="BM182" s="214" t="s">
        <v>1216</v>
      </c>
    </row>
    <row r="183" spans="1:65" s="13" customFormat="1" ht="10.199999999999999">
      <c r="B183" s="216"/>
      <c r="C183" s="217"/>
      <c r="D183" s="218" t="s">
        <v>148</v>
      </c>
      <c r="E183" s="219" t="s">
        <v>1</v>
      </c>
      <c r="F183" s="220" t="s">
        <v>227</v>
      </c>
      <c r="G183" s="217"/>
      <c r="H183" s="221">
        <v>18</v>
      </c>
      <c r="I183" s="222"/>
      <c r="J183" s="217"/>
      <c r="K183" s="217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148</v>
      </c>
      <c r="AU183" s="227" t="s">
        <v>83</v>
      </c>
      <c r="AV183" s="13" t="s">
        <v>83</v>
      </c>
      <c r="AW183" s="13" t="s">
        <v>30</v>
      </c>
      <c r="AX183" s="13" t="s">
        <v>81</v>
      </c>
      <c r="AY183" s="227" t="s">
        <v>139</v>
      </c>
    </row>
    <row r="184" spans="1:65" s="2" customFormat="1" ht="33" customHeight="1">
      <c r="A184" s="33"/>
      <c r="B184" s="34"/>
      <c r="C184" s="203" t="s">
        <v>261</v>
      </c>
      <c r="D184" s="203" t="s">
        <v>141</v>
      </c>
      <c r="E184" s="204" t="s">
        <v>1217</v>
      </c>
      <c r="F184" s="205" t="s">
        <v>1218</v>
      </c>
      <c r="G184" s="206" t="s">
        <v>276</v>
      </c>
      <c r="H184" s="207">
        <v>2</v>
      </c>
      <c r="I184" s="208"/>
      <c r="J184" s="209">
        <f>ROUND(I184*H184,2)</f>
        <v>0</v>
      </c>
      <c r="K184" s="205" t="s">
        <v>145</v>
      </c>
      <c r="L184" s="38"/>
      <c r="M184" s="210" t="s">
        <v>1</v>
      </c>
      <c r="N184" s="211" t="s">
        <v>40</v>
      </c>
      <c r="O184" s="71"/>
      <c r="P184" s="212">
        <f>O184*H184</f>
        <v>0</v>
      </c>
      <c r="Q184" s="212">
        <v>3.6000000000000002E-4</v>
      </c>
      <c r="R184" s="212">
        <f>Q184*H184</f>
        <v>7.2000000000000005E-4</v>
      </c>
      <c r="S184" s="212">
        <v>0</v>
      </c>
      <c r="T184" s="213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4" t="s">
        <v>217</v>
      </c>
      <c r="AT184" s="214" t="s">
        <v>141</v>
      </c>
      <c r="AU184" s="214" t="s">
        <v>83</v>
      </c>
      <c r="AY184" s="16" t="s">
        <v>139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146</v>
      </c>
      <c r="BK184" s="215">
        <f>ROUND(I184*H184,2)</f>
        <v>0</v>
      </c>
      <c r="BL184" s="16" t="s">
        <v>217</v>
      </c>
      <c r="BM184" s="214" t="s">
        <v>1219</v>
      </c>
    </row>
    <row r="185" spans="1:65" s="13" customFormat="1" ht="10.199999999999999">
      <c r="B185" s="216"/>
      <c r="C185" s="217"/>
      <c r="D185" s="218" t="s">
        <v>148</v>
      </c>
      <c r="E185" s="219" t="s">
        <v>1</v>
      </c>
      <c r="F185" s="220" t="s">
        <v>83</v>
      </c>
      <c r="G185" s="217"/>
      <c r="H185" s="221">
        <v>2</v>
      </c>
      <c r="I185" s="222"/>
      <c r="J185" s="217"/>
      <c r="K185" s="217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148</v>
      </c>
      <c r="AU185" s="227" t="s">
        <v>83</v>
      </c>
      <c r="AV185" s="13" t="s">
        <v>83</v>
      </c>
      <c r="AW185" s="13" t="s">
        <v>30</v>
      </c>
      <c r="AX185" s="13" t="s">
        <v>81</v>
      </c>
      <c r="AY185" s="227" t="s">
        <v>139</v>
      </c>
    </row>
    <row r="186" spans="1:65" s="2" customFormat="1" ht="33" customHeight="1">
      <c r="A186" s="33"/>
      <c r="B186" s="34"/>
      <c r="C186" s="203" t="s">
        <v>268</v>
      </c>
      <c r="D186" s="203" t="s">
        <v>141</v>
      </c>
      <c r="E186" s="204" t="s">
        <v>1220</v>
      </c>
      <c r="F186" s="205" t="s">
        <v>1221</v>
      </c>
      <c r="G186" s="206" t="s">
        <v>157</v>
      </c>
      <c r="H186" s="207">
        <v>6</v>
      </c>
      <c r="I186" s="208"/>
      <c r="J186" s="209">
        <f>ROUND(I186*H186,2)</f>
        <v>0</v>
      </c>
      <c r="K186" s="205" t="s">
        <v>145</v>
      </c>
      <c r="L186" s="38"/>
      <c r="M186" s="210" t="s">
        <v>1</v>
      </c>
      <c r="N186" s="211" t="s">
        <v>40</v>
      </c>
      <c r="O186" s="71"/>
      <c r="P186" s="212">
        <f>O186*H186</f>
        <v>0</v>
      </c>
      <c r="Q186" s="212">
        <v>2.1700000000000001E-3</v>
      </c>
      <c r="R186" s="212">
        <f>Q186*H186</f>
        <v>1.302E-2</v>
      </c>
      <c r="S186" s="212">
        <v>0</v>
      </c>
      <c r="T186" s="213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4" t="s">
        <v>217</v>
      </c>
      <c r="AT186" s="214" t="s">
        <v>141</v>
      </c>
      <c r="AU186" s="214" t="s">
        <v>83</v>
      </c>
      <c r="AY186" s="16" t="s">
        <v>139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146</v>
      </c>
      <c r="BK186" s="215">
        <f>ROUND(I186*H186,2)</f>
        <v>0</v>
      </c>
      <c r="BL186" s="16" t="s">
        <v>217</v>
      </c>
      <c r="BM186" s="214" t="s">
        <v>1222</v>
      </c>
    </row>
    <row r="187" spans="1:65" s="13" customFormat="1" ht="10.199999999999999">
      <c r="B187" s="216"/>
      <c r="C187" s="217"/>
      <c r="D187" s="218" t="s">
        <v>148</v>
      </c>
      <c r="E187" s="219" t="s">
        <v>1</v>
      </c>
      <c r="F187" s="220" t="s">
        <v>1223</v>
      </c>
      <c r="G187" s="217"/>
      <c r="H187" s="221">
        <v>6</v>
      </c>
      <c r="I187" s="222"/>
      <c r="J187" s="217"/>
      <c r="K187" s="217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148</v>
      </c>
      <c r="AU187" s="227" t="s">
        <v>83</v>
      </c>
      <c r="AV187" s="13" t="s">
        <v>83</v>
      </c>
      <c r="AW187" s="13" t="s">
        <v>30</v>
      </c>
      <c r="AX187" s="13" t="s">
        <v>81</v>
      </c>
      <c r="AY187" s="227" t="s">
        <v>139</v>
      </c>
    </row>
    <row r="188" spans="1:65" s="2" customFormat="1" ht="21.75" customHeight="1">
      <c r="A188" s="33"/>
      <c r="B188" s="34"/>
      <c r="C188" s="203" t="s">
        <v>273</v>
      </c>
      <c r="D188" s="203" t="s">
        <v>141</v>
      </c>
      <c r="E188" s="204" t="s">
        <v>1224</v>
      </c>
      <c r="F188" s="205" t="s">
        <v>1225</v>
      </c>
      <c r="G188" s="206" t="s">
        <v>230</v>
      </c>
      <c r="H188" s="207">
        <v>0.78600000000000003</v>
      </c>
      <c r="I188" s="208"/>
      <c r="J188" s="209">
        <f>ROUND(I188*H188,2)</f>
        <v>0</v>
      </c>
      <c r="K188" s="205" t="s">
        <v>145</v>
      </c>
      <c r="L188" s="38"/>
      <c r="M188" s="210" t="s">
        <v>1</v>
      </c>
      <c r="N188" s="211" t="s">
        <v>40</v>
      </c>
      <c r="O188" s="71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4" t="s">
        <v>217</v>
      </c>
      <c r="AT188" s="214" t="s">
        <v>141</v>
      </c>
      <c r="AU188" s="214" t="s">
        <v>83</v>
      </c>
      <c r="AY188" s="16" t="s">
        <v>139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146</v>
      </c>
      <c r="BK188" s="215">
        <f>ROUND(I188*H188,2)</f>
        <v>0</v>
      </c>
      <c r="BL188" s="16" t="s">
        <v>217</v>
      </c>
      <c r="BM188" s="214" t="s">
        <v>1226</v>
      </c>
    </row>
    <row r="189" spans="1:65" s="12" customFormat="1" ht="22.8" customHeight="1">
      <c r="B189" s="187"/>
      <c r="C189" s="188"/>
      <c r="D189" s="189" t="s">
        <v>72</v>
      </c>
      <c r="E189" s="201" t="s">
        <v>1227</v>
      </c>
      <c r="F189" s="201" t="s">
        <v>1228</v>
      </c>
      <c r="G189" s="188"/>
      <c r="H189" s="188"/>
      <c r="I189" s="191"/>
      <c r="J189" s="202">
        <f>BK189</f>
        <v>0</v>
      </c>
      <c r="K189" s="188"/>
      <c r="L189" s="193"/>
      <c r="M189" s="194"/>
      <c r="N189" s="195"/>
      <c r="O189" s="195"/>
      <c r="P189" s="196">
        <f>SUM(P190:P198)</f>
        <v>0</v>
      </c>
      <c r="Q189" s="195"/>
      <c r="R189" s="196">
        <f>SUM(R190:R198)</f>
        <v>1.6213120000000001E-2</v>
      </c>
      <c r="S189" s="195"/>
      <c r="T189" s="197">
        <f>SUM(T190:T198)</f>
        <v>6.0304760000000011</v>
      </c>
      <c r="AR189" s="198" t="s">
        <v>83</v>
      </c>
      <c r="AT189" s="199" t="s">
        <v>72</v>
      </c>
      <c r="AU189" s="199" t="s">
        <v>81</v>
      </c>
      <c r="AY189" s="198" t="s">
        <v>139</v>
      </c>
      <c r="BK189" s="200">
        <f>SUM(BK190:BK198)</f>
        <v>0</v>
      </c>
    </row>
    <row r="190" spans="1:65" s="2" customFormat="1" ht="21.75" customHeight="1">
      <c r="A190" s="33"/>
      <c r="B190" s="34"/>
      <c r="C190" s="203" t="s">
        <v>278</v>
      </c>
      <c r="D190" s="203" t="s">
        <v>141</v>
      </c>
      <c r="E190" s="204" t="s">
        <v>1229</v>
      </c>
      <c r="F190" s="205" t="s">
        <v>1230</v>
      </c>
      <c r="G190" s="206" t="s">
        <v>144</v>
      </c>
      <c r="H190" s="207">
        <v>86.48</v>
      </c>
      <c r="I190" s="208"/>
      <c r="J190" s="209">
        <f>ROUND(I190*H190,2)</f>
        <v>0</v>
      </c>
      <c r="K190" s="205" t="s">
        <v>145</v>
      </c>
      <c r="L190" s="38"/>
      <c r="M190" s="210" t="s">
        <v>1</v>
      </c>
      <c r="N190" s="211" t="s">
        <v>40</v>
      </c>
      <c r="O190" s="71"/>
      <c r="P190" s="212">
        <f>O190*H190</f>
        <v>0</v>
      </c>
      <c r="Q190" s="212">
        <v>0</v>
      </c>
      <c r="R190" s="212">
        <f>Q190*H190</f>
        <v>0</v>
      </c>
      <c r="S190" s="212">
        <v>6.6400000000000001E-2</v>
      </c>
      <c r="T190" s="213">
        <f>S190*H190</f>
        <v>5.7422720000000007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4" t="s">
        <v>217</v>
      </c>
      <c r="AT190" s="214" t="s">
        <v>141</v>
      </c>
      <c r="AU190" s="214" t="s">
        <v>83</v>
      </c>
      <c r="AY190" s="16" t="s">
        <v>139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146</v>
      </c>
      <c r="BK190" s="215">
        <f>ROUND(I190*H190,2)</f>
        <v>0</v>
      </c>
      <c r="BL190" s="16" t="s">
        <v>217</v>
      </c>
      <c r="BM190" s="214" t="s">
        <v>1231</v>
      </c>
    </row>
    <row r="191" spans="1:65" s="13" customFormat="1" ht="10.199999999999999">
      <c r="B191" s="216"/>
      <c r="C191" s="217"/>
      <c r="D191" s="218" t="s">
        <v>148</v>
      </c>
      <c r="E191" s="219" t="s">
        <v>1</v>
      </c>
      <c r="F191" s="220" t="s">
        <v>1232</v>
      </c>
      <c r="G191" s="217"/>
      <c r="H191" s="221">
        <v>86.48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148</v>
      </c>
      <c r="AU191" s="227" t="s">
        <v>83</v>
      </c>
      <c r="AV191" s="13" t="s">
        <v>83</v>
      </c>
      <c r="AW191" s="13" t="s">
        <v>30</v>
      </c>
      <c r="AX191" s="13" t="s">
        <v>81</v>
      </c>
      <c r="AY191" s="227" t="s">
        <v>139</v>
      </c>
    </row>
    <row r="192" spans="1:65" s="2" customFormat="1" ht="21.75" customHeight="1">
      <c r="A192" s="33"/>
      <c r="B192" s="34"/>
      <c r="C192" s="203" t="s">
        <v>282</v>
      </c>
      <c r="D192" s="203" t="s">
        <v>141</v>
      </c>
      <c r="E192" s="204" t="s">
        <v>1233</v>
      </c>
      <c r="F192" s="205" t="s">
        <v>1234</v>
      </c>
      <c r="G192" s="206" t="s">
        <v>144</v>
      </c>
      <c r="H192" s="207">
        <v>18.8</v>
      </c>
      <c r="I192" s="208"/>
      <c r="J192" s="209">
        <f>ROUND(I192*H192,2)</f>
        <v>0</v>
      </c>
      <c r="K192" s="205" t="s">
        <v>145</v>
      </c>
      <c r="L192" s="38"/>
      <c r="M192" s="210" t="s">
        <v>1</v>
      </c>
      <c r="N192" s="211" t="s">
        <v>40</v>
      </c>
      <c r="O192" s="71"/>
      <c r="P192" s="212">
        <f>O192*H192</f>
        <v>0</v>
      </c>
      <c r="Q192" s="212">
        <v>0</v>
      </c>
      <c r="R192" s="212">
        <f>Q192*H192</f>
        <v>0</v>
      </c>
      <c r="S192" s="212">
        <v>1.533E-2</v>
      </c>
      <c r="T192" s="213">
        <f>S192*H192</f>
        <v>0.28820400000000002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4" t="s">
        <v>217</v>
      </c>
      <c r="AT192" s="214" t="s">
        <v>141</v>
      </c>
      <c r="AU192" s="214" t="s">
        <v>83</v>
      </c>
      <c r="AY192" s="16" t="s">
        <v>139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146</v>
      </c>
      <c r="BK192" s="215">
        <f>ROUND(I192*H192,2)</f>
        <v>0</v>
      </c>
      <c r="BL192" s="16" t="s">
        <v>217</v>
      </c>
      <c r="BM192" s="214" t="s">
        <v>1235</v>
      </c>
    </row>
    <row r="193" spans="1:65" s="13" customFormat="1" ht="10.199999999999999">
      <c r="B193" s="216"/>
      <c r="C193" s="217"/>
      <c r="D193" s="218" t="s">
        <v>148</v>
      </c>
      <c r="E193" s="219" t="s">
        <v>1</v>
      </c>
      <c r="F193" s="220" t="s">
        <v>1236</v>
      </c>
      <c r="G193" s="217"/>
      <c r="H193" s="221">
        <v>18.8</v>
      </c>
      <c r="I193" s="222"/>
      <c r="J193" s="217"/>
      <c r="K193" s="217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148</v>
      </c>
      <c r="AU193" s="227" t="s">
        <v>83</v>
      </c>
      <c r="AV193" s="13" t="s">
        <v>83</v>
      </c>
      <c r="AW193" s="13" t="s">
        <v>30</v>
      </c>
      <c r="AX193" s="13" t="s">
        <v>81</v>
      </c>
      <c r="AY193" s="227" t="s">
        <v>139</v>
      </c>
    </row>
    <row r="194" spans="1:65" s="2" customFormat="1" ht="33" customHeight="1">
      <c r="A194" s="33"/>
      <c r="B194" s="34"/>
      <c r="C194" s="203" t="s">
        <v>287</v>
      </c>
      <c r="D194" s="203" t="s">
        <v>141</v>
      </c>
      <c r="E194" s="204" t="s">
        <v>1237</v>
      </c>
      <c r="F194" s="205" t="s">
        <v>1238</v>
      </c>
      <c r="G194" s="206" t="s">
        <v>144</v>
      </c>
      <c r="H194" s="207">
        <v>105.28</v>
      </c>
      <c r="I194" s="208"/>
      <c r="J194" s="209">
        <f>ROUND(I194*H194,2)</f>
        <v>0</v>
      </c>
      <c r="K194" s="205" t="s">
        <v>145</v>
      </c>
      <c r="L194" s="38"/>
      <c r="M194" s="210" t="s">
        <v>1</v>
      </c>
      <c r="N194" s="211" t="s">
        <v>40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4" t="s">
        <v>217</v>
      </c>
      <c r="AT194" s="214" t="s">
        <v>141</v>
      </c>
      <c r="AU194" s="214" t="s">
        <v>83</v>
      </c>
      <c r="AY194" s="16" t="s">
        <v>139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146</v>
      </c>
      <c r="BK194" s="215">
        <f>ROUND(I194*H194,2)</f>
        <v>0</v>
      </c>
      <c r="BL194" s="16" t="s">
        <v>217</v>
      </c>
      <c r="BM194" s="214" t="s">
        <v>1239</v>
      </c>
    </row>
    <row r="195" spans="1:65" s="13" customFormat="1" ht="10.199999999999999">
      <c r="B195" s="216"/>
      <c r="C195" s="217"/>
      <c r="D195" s="218" t="s">
        <v>148</v>
      </c>
      <c r="E195" s="219" t="s">
        <v>1</v>
      </c>
      <c r="F195" s="220" t="s">
        <v>1186</v>
      </c>
      <c r="G195" s="217"/>
      <c r="H195" s="221">
        <v>105.28</v>
      </c>
      <c r="I195" s="222"/>
      <c r="J195" s="217"/>
      <c r="K195" s="217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148</v>
      </c>
      <c r="AU195" s="227" t="s">
        <v>83</v>
      </c>
      <c r="AV195" s="13" t="s">
        <v>83</v>
      </c>
      <c r="AW195" s="13" t="s">
        <v>30</v>
      </c>
      <c r="AX195" s="13" t="s">
        <v>81</v>
      </c>
      <c r="AY195" s="227" t="s">
        <v>139</v>
      </c>
    </row>
    <row r="196" spans="1:65" s="2" customFormat="1" ht="33" customHeight="1">
      <c r="A196" s="33"/>
      <c r="B196" s="34"/>
      <c r="C196" s="228" t="s">
        <v>292</v>
      </c>
      <c r="D196" s="228" t="s">
        <v>243</v>
      </c>
      <c r="E196" s="229" t="s">
        <v>1240</v>
      </c>
      <c r="F196" s="230" t="s">
        <v>1241</v>
      </c>
      <c r="G196" s="231" t="s">
        <v>144</v>
      </c>
      <c r="H196" s="232">
        <v>115.80800000000001</v>
      </c>
      <c r="I196" s="233"/>
      <c r="J196" s="234">
        <f>ROUND(I196*H196,2)</f>
        <v>0</v>
      </c>
      <c r="K196" s="230" t="s">
        <v>145</v>
      </c>
      <c r="L196" s="235"/>
      <c r="M196" s="236" t="s">
        <v>1</v>
      </c>
      <c r="N196" s="237" t="s">
        <v>40</v>
      </c>
      <c r="O196" s="71"/>
      <c r="P196" s="212">
        <f>O196*H196</f>
        <v>0</v>
      </c>
      <c r="Q196" s="212">
        <v>1.3999999999999999E-4</v>
      </c>
      <c r="R196" s="212">
        <f>Q196*H196</f>
        <v>1.6213120000000001E-2</v>
      </c>
      <c r="S196" s="212">
        <v>0</v>
      </c>
      <c r="T196" s="213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4" t="s">
        <v>296</v>
      </c>
      <c r="AT196" s="214" t="s">
        <v>243</v>
      </c>
      <c r="AU196" s="214" t="s">
        <v>83</v>
      </c>
      <c r="AY196" s="16" t="s">
        <v>139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146</v>
      </c>
      <c r="BK196" s="215">
        <f>ROUND(I196*H196,2)</f>
        <v>0</v>
      </c>
      <c r="BL196" s="16" t="s">
        <v>217</v>
      </c>
      <c r="BM196" s="214" t="s">
        <v>1242</v>
      </c>
    </row>
    <row r="197" spans="1:65" s="13" customFormat="1" ht="10.199999999999999">
      <c r="B197" s="216"/>
      <c r="C197" s="217"/>
      <c r="D197" s="218" t="s">
        <v>148</v>
      </c>
      <c r="E197" s="219" t="s">
        <v>1</v>
      </c>
      <c r="F197" s="220" t="s">
        <v>1243</v>
      </c>
      <c r="G197" s="217"/>
      <c r="H197" s="221">
        <v>115.80800000000001</v>
      </c>
      <c r="I197" s="222"/>
      <c r="J197" s="217"/>
      <c r="K197" s="217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148</v>
      </c>
      <c r="AU197" s="227" t="s">
        <v>83</v>
      </c>
      <c r="AV197" s="13" t="s">
        <v>83</v>
      </c>
      <c r="AW197" s="13" t="s">
        <v>30</v>
      </c>
      <c r="AX197" s="13" t="s">
        <v>81</v>
      </c>
      <c r="AY197" s="227" t="s">
        <v>139</v>
      </c>
    </row>
    <row r="198" spans="1:65" s="2" customFormat="1" ht="21.75" customHeight="1">
      <c r="A198" s="33"/>
      <c r="B198" s="34"/>
      <c r="C198" s="203" t="s">
        <v>296</v>
      </c>
      <c r="D198" s="203" t="s">
        <v>141</v>
      </c>
      <c r="E198" s="204" t="s">
        <v>1244</v>
      </c>
      <c r="F198" s="205" t="s">
        <v>1245</v>
      </c>
      <c r="G198" s="206" t="s">
        <v>230</v>
      </c>
      <c r="H198" s="207">
        <v>1.6E-2</v>
      </c>
      <c r="I198" s="208"/>
      <c r="J198" s="209">
        <f>ROUND(I198*H198,2)</f>
        <v>0</v>
      </c>
      <c r="K198" s="205" t="s">
        <v>145</v>
      </c>
      <c r="L198" s="38"/>
      <c r="M198" s="210" t="s">
        <v>1</v>
      </c>
      <c r="N198" s="211" t="s">
        <v>40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4" t="s">
        <v>217</v>
      </c>
      <c r="AT198" s="214" t="s">
        <v>141</v>
      </c>
      <c r="AU198" s="214" t="s">
        <v>83</v>
      </c>
      <c r="AY198" s="16" t="s">
        <v>139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146</v>
      </c>
      <c r="BK198" s="215">
        <f>ROUND(I198*H198,2)</f>
        <v>0</v>
      </c>
      <c r="BL198" s="16" t="s">
        <v>217</v>
      </c>
      <c r="BM198" s="214" t="s">
        <v>1246</v>
      </c>
    </row>
    <row r="199" spans="1:65" s="12" customFormat="1" ht="22.8" customHeight="1">
      <c r="B199" s="187"/>
      <c r="C199" s="188"/>
      <c r="D199" s="189" t="s">
        <v>72</v>
      </c>
      <c r="E199" s="201" t="s">
        <v>996</v>
      </c>
      <c r="F199" s="201" t="s">
        <v>997</v>
      </c>
      <c r="G199" s="188"/>
      <c r="H199" s="188"/>
      <c r="I199" s="191"/>
      <c r="J199" s="202">
        <f>BK199</f>
        <v>0</v>
      </c>
      <c r="K199" s="188"/>
      <c r="L199" s="193"/>
      <c r="M199" s="194"/>
      <c r="N199" s="195"/>
      <c r="O199" s="195"/>
      <c r="P199" s="196">
        <f>SUM(P200:P205)</f>
        <v>0</v>
      </c>
      <c r="Q199" s="195"/>
      <c r="R199" s="196">
        <f>SUM(R200:R205)</f>
        <v>0.29419600000000001</v>
      </c>
      <c r="S199" s="195"/>
      <c r="T199" s="197">
        <f>SUM(T200:T205)</f>
        <v>0.2465</v>
      </c>
      <c r="AR199" s="198" t="s">
        <v>83</v>
      </c>
      <c r="AT199" s="199" t="s">
        <v>72</v>
      </c>
      <c r="AU199" s="199" t="s">
        <v>81</v>
      </c>
      <c r="AY199" s="198" t="s">
        <v>139</v>
      </c>
      <c r="BK199" s="200">
        <f>SUM(BK200:BK205)</f>
        <v>0</v>
      </c>
    </row>
    <row r="200" spans="1:65" s="2" customFormat="1" ht="16.5" customHeight="1">
      <c r="A200" s="33"/>
      <c r="B200" s="34"/>
      <c r="C200" s="203" t="s">
        <v>300</v>
      </c>
      <c r="D200" s="203" t="s">
        <v>141</v>
      </c>
      <c r="E200" s="204" t="s">
        <v>1247</v>
      </c>
      <c r="F200" s="205" t="s">
        <v>1248</v>
      </c>
      <c r="G200" s="206" t="s">
        <v>144</v>
      </c>
      <c r="H200" s="207">
        <v>10</v>
      </c>
      <c r="I200" s="208"/>
      <c r="J200" s="209">
        <f>ROUND(I200*H200,2)</f>
        <v>0</v>
      </c>
      <c r="K200" s="205" t="s">
        <v>145</v>
      </c>
      <c r="L200" s="38"/>
      <c r="M200" s="210" t="s">
        <v>1</v>
      </c>
      <c r="N200" s="211" t="s">
        <v>40</v>
      </c>
      <c r="O200" s="71"/>
      <c r="P200" s="212">
        <f>O200*H200</f>
        <v>0</v>
      </c>
      <c r="Q200" s="212">
        <v>0</v>
      </c>
      <c r="R200" s="212">
        <f>Q200*H200</f>
        <v>0</v>
      </c>
      <c r="S200" s="212">
        <v>2.4649999999999998E-2</v>
      </c>
      <c r="T200" s="213">
        <f>S200*H200</f>
        <v>0.2465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4" t="s">
        <v>217</v>
      </c>
      <c r="AT200" s="214" t="s">
        <v>141</v>
      </c>
      <c r="AU200" s="214" t="s">
        <v>83</v>
      </c>
      <c r="AY200" s="16" t="s">
        <v>139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146</v>
      </c>
      <c r="BK200" s="215">
        <f>ROUND(I200*H200,2)</f>
        <v>0</v>
      </c>
      <c r="BL200" s="16" t="s">
        <v>217</v>
      </c>
      <c r="BM200" s="214" t="s">
        <v>1249</v>
      </c>
    </row>
    <row r="201" spans="1:65" s="13" customFormat="1" ht="10.199999999999999">
      <c r="B201" s="216"/>
      <c r="C201" s="217"/>
      <c r="D201" s="218" t="s">
        <v>148</v>
      </c>
      <c r="E201" s="219" t="s">
        <v>1</v>
      </c>
      <c r="F201" s="220" t="s">
        <v>190</v>
      </c>
      <c r="G201" s="217"/>
      <c r="H201" s="221">
        <v>10</v>
      </c>
      <c r="I201" s="222"/>
      <c r="J201" s="217"/>
      <c r="K201" s="217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148</v>
      </c>
      <c r="AU201" s="227" t="s">
        <v>83</v>
      </c>
      <c r="AV201" s="13" t="s">
        <v>83</v>
      </c>
      <c r="AW201" s="13" t="s">
        <v>30</v>
      </c>
      <c r="AX201" s="13" t="s">
        <v>81</v>
      </c>
      <c r="AY201" s="227" t="s">
        <v>139</v>
      </c>
    </row>
    <row r="202" spans="1:65" s="2" customFormat="1" ht="21.75" customHeight="1">
      <c r="A202" s="33"/>
      <c r="B202" s="34"/>
      <c r="C202" s="203" t="s">
        <v>304</v>
      </c>
      <c r="D202" s="203" t="s">
        <v>141</v>
      </c>
      <c r="E202" s="204" t="s">
        <v>1250</v>
      </c>
      <c r="F202" s="205" t="s">
        <v>1251</v>
      </c>
      <c r="G202" s="206" t="s">
        <v>144</v>
      </c>
      <c r="H202" s="207">
        <v>31.6</v>
      </c>
      <c r="I202" s="208"/>
      <c r="J202" s="209">
        <f>ROUND(I202*H202,2)</f>
        <v>0</v>
      </c>
      <c r="K202" s="205" t="s">
        <v>145</v>
      </c>
      <c r="L202" s="38"/>
      <c r="M202" s="210" t="s">
        <v>1</v>
      </c>
      <c r="N202" s="211" t="s">
        <v>40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4" t="s">
        <v>217</v>
      </c>
      <c r="AT202" s="214" t="s">
        <v>141</v>
      </c>
      <c r="AU202" s="214" t="s">
        <v>83</v>
      </c>
      <c r="AY202" s="16" t="s">
        <v>139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146</v>
      </c>
      <c r="BK202" s="215">
        <f>ROUND(I202*H202,2)</f>
        <v>0</v>
      </c>
      <c r="BL202" s="16" t="s">
        <v>217</v>
      </c>
      <c r="BM202" s="214" t="s">
        <v>1252</v>
      </c>
    </row>
    <row r="203" spans="1:65" s="13" customFormat="1" ht="10.199999999999999">
      <c r="B203" s="216"/>
      <c r="C203" s="217"/>
      <c r="D203" s="218" t="s">
        <v>148</v>
      </c>
      <c r="E203" s="219" t="s">
        <v>1</v>
      </c>
      <c r="F203" s="220" t="s">
        <v>1253</v>
      </c>
      <c r="G203" s="217"/>
      <c r="H203" s="221">
        <v>31.6</v>
      </c>
      <c r="I203" s="222"/>
      <c r="J203" s="217"/>
      <c r="K203" s="217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148</v>
      </c>
      <c r="AU203" s="227" t="s">
        <v>83</v>
      </c>
      <c r="AV203" s="13" t="s">
        <v>83</v>
      </c>
      <c r="AW203" s="13" t="s">
        <v>30</v>
      </c>
      <c r="AX203" s="13" t="s">
        <v>81</v>
      </c>
      <c r="AY203" s="227" t="s">
        <v>139</v>
      </c>
    </row>
    <row r="204" spans="1:65" s="2" customFormat="1" ht="16.5" customHeight="1">
      <c r="A204" s="33"/>
      <c r="B204" s="34"/>
      <c r="C204" s="228" t="s">
        <v>308</v>
      </c>
      <c r="D204" s="228" t="s">
        <v>243</v>
      </c>
      <c r="E204" s="229" t="s">
        <v>1254</v>
      </c>
      <c r="F204" s="230" t="s">
        <v>1255</v>
      </c>
      <c r="G204" s="231" t="s">
        <v>144</v>
      </c>
      <c r="H204" s="232">
        <v>31.6</v>
      </c>
      <c r="I204" s="233"/>
      <c r="J204" s="234">
        <f>ROUND(I204*H204,2)</f>
        <v>0</v>
      </c>
      <c r="K204" s="230" t="s">
        <v>145</v>
      </c>
      <c r="L204" s="235"/>
      <c r="M204" s="236" t="s">
        <v>1</v>
      </c>
      <c r="N204" s="237" t="s">
        <v>40</v>
      </c>
      <c r="O204" s="71"/>
      <c r="P204" s="212">
        <f>O204*H204</f>
        <v>0</v>
      </c>
      <c r="Q204" s="212">
        <v>9.3100000000000006E-3</v>
      </c>
      <c r="R204" s="212">
        <f>Q204*H204</f>
        <v>0.29419600000000001</v>
      </c>
      <c r="S204" s="212">
        <v>0</v>
      </c>
      <c r="T204" s="213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4" t="s">
        <v>296</v>
      </c>
      <c r="AT204" s="214" t="s">
        <v>243</v>
      </c>
      <c r="AU204" s="214" t="s">
        <v>83</v>
      </c>
      <c r="AY204" s="16" t="s">
        <v>139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146</v>
      </c>
      <c r="BK204" s="215">
        <f>ROUND(I204*H204,2)</f>
        <v>0</v>
      </c>
      <c r="BL204" s="16" t="s">
        <v>217</v>
      </c>
      <c r="BM204" s="214" t="s">
        <v>1256</v>
      </c>
    </row>
    <row r="205" spans="1:65" s="2" customFormat="1" ht="21.75" customHeight="1">
      <c r="A205" s="33"/>
      <c r="B205" s="34"/>
      <c r="C205" s="203" t="s">
        <v>312</v>
      </c>
      <c r="D205" s="203" t="s">
        <v>141</v>
      </c>
      <c r="E205" s="204" t="s">
        <v>1257</v>
      </c>
      <c r="F205" s="205" t="s">
        <v>1258</v>
      </c>
      <c r="G205" s="206" t="s">
        <v>230</v>
      </c>
      <c r="H205" s="207">
        <v>0.29399999999999998</v>
      </c>
      <c r="I205" s="208"/>
      <c r="J205" s="209">
        <f>ROUND(I205*H205,2)</f>
        <v>0</v>
      </c>
      <c r="K205" s="205" t="s">
        <v>145</v>
      </c>
      <c r="L205" s="38"/>
      <c r="M205" s="210" t="s">
        <v>1</v>
      </c>
      <c r="N205" s="211" t="s">
        <v>40</v>
      </c>
      <c r="O205" s="71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4" t="s">
        <v>217</v>
      </c>
      <c r="AT205" s="214" t="s">
        <v>141</v>
      </c>
      <c r="AU205" s="214" t="s">
        <v>83</v>
      </c>
      <c r="AY205" s="16" t="s">
        <v>139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146</v>
      </c>
      <c r="BK205" s="215">
        <f>ROUND(I205*H205,2)</f>
        <v>0</v>
      </c>
      <c r="BL205" s="16" t="s">
        <v>217</v>
      </c>
      <c r="BM205" s="214" t="s">
        <v>1259</v>
      </c>
    </row>
    <row r="206" spans="1:65" s="12" customFormat="1" ht="22.8" customHeight="1">
      <c r="B206" s="187"/>
      <c r="C206" s="188"/>
      <c r="D206" s="189" t="s">
        <v>72</v>
      </c>
      <c r="E206" s="201" t="s">
        <v>785</v>
      </c>
      <c r="F206" s="201" t="s">
        <v>786</v>
      </c>
      <c r="G206" s="188"/>
      <c r="H206" s="188"/>
      <c r="I206" s="191"/>
      <c r="J206" s="202">
        <f>BK206</f>
        <v>0</v>
      </c>
      <c r="K206" s="188"/>
      <c r="L206" s="193"/>
      <c r="M206" s="194"/>
      <c r="N206" s="195"/>
      <c r="O206" s="195"/>
      <c r="P206" s="196">
        <f>SUM(P207:P213)</f>
        <v>0</v>
      </c>
      <c r="Q206" s="195"/>
      <c r="R206" s="196">
        <f>SUM(R207:R213)</f>
        <v>4.3464450000000002E-2</v>
      </c>
      <c r="S206" s="195"/>
      <c r="T206" s="197">
        <f>SUM(T207:T213)</f>
        <v>0</v>
      </c>
      <c r="AR206" s="198" t="s">
        <v>83</v>
      </c>
      <c r="AT206" s="199" t="s">
        <v>72</v>
      </c>
      <c r="AU206" s="199" t="s">
        <v>81</v>
      </c>
      <c r="AY206" s="198" t="s">
        <v>139</v>
      </c>
      <c r="BK206" s="200">
        <f>SUM(BK207:BK213)</f>
        <v>0</v>
      </c>
    </row>
    <row r="207" spans="1:65" s="2" customFormat="1" ht="21.75" customHeight="1">
      <c r="A207" s="33"/>
      <c r="B207" s="34"/>
      <c r="C207" s="203" t="s">
        <v>316</v>
      </c>
      <c r="D207" s="203" t="s">
        <v>141</v>
      </c>
      <c r="E207" s="204" t="s">
        <v>1260</v>
      </c>
      <c r="F207" s="205" t="s">
        <v>1261</v>
      </c>
      <c r="G207" s="206" t="s">
        <v>144</v>
      </c>
      <c r="H207" s="207">
        <v>90.66</v>
      </c>
      <c r="I207" s="208"/>
      <c r="J207" s="209">
        <f>ROUND(I207*H207,2)</f>
        <v>0</v>
      </c>
      <c r="K207" s="205" t="s">
        <v>145</v>
      </c>
      <c r="L207" s="38"/>
      <c r="M207" s="210" t="s">
        <v>1</v>
      </c>
      <c r="N207" s="211" t="s">
        <v>40</v>
      </c>
      <c r="O207" s="71"/>
      <c r="P207" s="212">
        <f>O207*H207</f>
        <v>0</v>
      </c>
      <c r="Q207" s="212">
        <v>2.0000000000000002E-5</v>
      </c>
      <c r="R207" s="212">
        <f>Q207*H207</f>
        <v>1.8132000000000001E-3</v>
      </c>
      <c r="S207" s="212">
        <v>0</v>
      </c>
      <c r="T207" s="213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4" t="s">
        <v>217</v>
      </c>
      <c r="AT207" s="214" t="s">
        <v>141</v>
      </c>
      <c r="AU207" s="214" t="s">
        <v>83</v>
      </c>
      <c r="AY207" s="16" t="s">
        <v>139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146</v>
      </c>
      <c r="BK207" s="215">
        <f>ROUND(I207*H207,2)</f>
        <v>0</v>
      </c>
      <c r="BL207" s="16" t="s">
        <v>217</v>
      </c>
      <c r="BM207" s="214" t="s">
        <v>1262</v>
      </c>
    </row>
    <row r="208" spans="1:65" s="2" customFormat="1" ht="21.75" customHeight="1">
      <c r="A208" s="33"/>
      <c r="B208" s="34"/>
      <c r="C208" s="203" t="s">
        <v>320</v>
      </c>
      <c r="D208" s="203" t="s">
        <v>141</v>
      </c>
      <c r="E208" s="204" t="s">
        <v>1263</v>
      </c>
      <c r="F208" s="205" t="s">
        <v>1264</v>
      </c>
      <c r="G208" s="206" t="s">
        <v>144</v>
      </c>
      <c r="H208" s="207">
        <v>90.66</v>
      </c>
      <c r="I208" s="208"/>
      <c r="J208" s="209">
        <f>ROUND(I208*H208,2)</f>
        <v>0</v>
      </c>
      <c r="K208" s="205" t="s">
        <v>145</v>
      </c>
      <c r="L208" s="38"/>
      <c r="M208" s="210" t="s">
        <v>1</v>
      </c>
      <c r="N208" s="211" t="s">
        <v>40</v>
      </c>
      <c r="O208" s="71"/>
      <c r="P208" s="212">
        <f>O208*H208</f>
        <v>0</v>
      </c>
      <c r="Q208" s="212">
        <v>2.5000000000000001E-4</v>
      </c>
      <c r="R208" s="212">
        <f>Q208*H208</f>
        <v>2.2665000000000001E-2</v>
      </c>
      <c r="S208" s="212">
        <v>0</v>
      </c>
      <c r="T208" s="213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4" t="s">
        <v>217</v>
      </c>
      <c r="AT208" s="214" t="s">
        <v>141</v>
      </c>
      <c r="AU208" s="214" t="s">
        <v>83</v>
      </c>
      <c r="AY208" s="16" t="s">
        <v>139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146</v>
      </c>
      <c r="BK208" s="215">
        <f>ROUND(I208*H208,2)</f>
        <v>0</v>
      </c>
      <c r="BL208" s="16" t="s">
        <v>217</v>
      </c>
      <c r="BM208" s="214" t="s">
        <v>1265</v>
      </c>
    </row>
    <row r="209" spans="1:65" s="13" customFormat="1" ht="10.199999999999999">
      <c r="B209" s="216"/>
      <c r="C209" s="217"/>
      <c r="D209" s="218" t="s">
        <v>148</v>
      </c>
      <c r="E209" s="219" t="s">
        <v>1</v>
      </c>
      <c r="F209" s="220" t="s">
        <v>1266</v>
      </c>
      <c r="G209" s="217"/>
      <c r="H209" s="221">
        <v>90.66</v>
      </c>
      <c r="I209" s="222"/>
      <c r="J209" s="217"/>
      <c r="K209" s="217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148</v>
      </c>
      <c r="AU209" s="227" t="s">
        <v>83</v>
      </c>
      <c r="AV209" s="13" t="s">
        <v>83</v>
      </c>
      <c r="AW209" s="13" t="s">
        <v>30</v>
      </c>
      <c r="AX209" s="13" t="s">
        <v>81</v>
      </c>
      <c r="AY209" s="227" t="s">
        <v>139</v>
      </c>
    </row>
    <row r="210" spans="1:65" s="2" customFormat="1" ht="16.5" customHeight="1">
      <c r="A210" s="33"/>
      <c r="B210" s="34"/>
      <c r="C210" s="203" t="s">
        <v>325</v>
      </c>
      <c r="D210" s="203" t="s">
        <v>141</v>
      </c>
      <c r="E210" s="204" t="s">
        <v>1021</v>
      </c>
      <c r="F210" s="205" t="s">
        <v>1022</v>
      </c>
      <c r="G210" s="206" t="s">
        <v>144</v>
      </c>
      <c r="H210" s="207">
        <v>126.575</v>
      </c>
      <c r="I210" s="208"/>
      <c r="J210" s="209">
        <f>ROUND(I210*H210,2)</f>
        <v>0</v>
      </c>
      <c r="K210" s="205" t="s">
        <v>145</v>
      </c>
      <c r="L210" s="38"/>
      <c r="M210" s="210" t="s">
        <v>1</v>
      </c>
      <c r="N210" s="211" t="s">
        <v>40</v>
      </c>
      <c r="O210" s="71"/>
      <c r="P210" s="212">
        <f>O210*H210</f>
        <v>0</v>
      </c>
      <c r="Q210" s="212">
        <v>1.0000000000000001E-5</v>
      </c>
      <c r="R210" s="212">
        <f>Q210*H210</f>
        <v>1.2657500000000002E-3</v>
      </c>
      <c r="S210" s="212">
        <v>0</v>
      </c>
      <c r="T210" s="213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4" t="s">
        <v>146</v>
      </c>
      <c r="AT210" s="214" t="s">
        <v>141</v>
      </c>
      <c r="AU210" s="214" t="s">
        <v>83</v>
      </c>
      <c r="AY210" s="16" t="s">
        <v>139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146</v>
      </c>
      <c r="BK210" s="215">
        <f>ROUND(I210*H210,2)</f>
        <v>0</v>
      </c>
      <c r="BL210" s="16" t="s">
        <v>146</v>
      </c>
      <c r="BM210" s="214" t="s">
        <v>1267</v>
      </c>
    </row>
    <row r="211" spans="1:65" s="13" customFormat="1" ht="10.199999999999999">
      <c r="B211" s="216"/>
      <c r="C211" s="217"/>
      <c r="D211" s="218" t="s">
        <v>148</v>
      </c>
      <c r="E211" s="219" t="s">
        <v>1</v>
      </c>
      <c r="F211" s="220" t="s">
        <v>1153</v>
      </c>
      <c r="G211" s="217"/>
      <c r="H211" s="221">
        <v>126.575</v>
      </c>
      <c r="I211" s="222"/>
      <c r="J211" s="217"/>
      <c r="K211" s="217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148</v>
      </c>
      <c r="AU211" s="227" t="s">
        <v>83</v>
      </c>
      <c r="AV211" s="13" t="s">
        <v>83</v>
      </c>
      <c r="AW211" s="13" t="s">
        <v>30</v>
      </c>
      <c r="AX211" s="13" t="s">
        <v>81</v>
      </c>
      <c r="AY211" s="227" t="s">
        <v>139</v>
      </c>
    </row>
    <row r="212" spans="1:65" s="2" customFormat="1" ht="21.75" customHeight="1">
      <c r="A212" s="33"/>
      <c r="B212" s="34"/>
      <c r="C212" s="203" t="s">
        <v>330</v>
      </c>
      <c r="D212" s="203" t="s">
        <v>141</v>
      </c>
      <c r="E212" s="204" t="s">
        <v>793</v>
      </c>
      <c r="F212" s="205" t="s">
        <v>1024</v>
      </c>
      <c r="G212" s="206" t="s">
        <v>144</v>
      </c>
      <c r="H212" s="207">
        <v>126.575</v>
      </c>
      <c r="I212" s="208"/>
      <c r="J212" s="209">
        <f>ROUND(I212*H212,2)</f>
        <v>0</v>
      </c>
      <c r="K212" s="205" t="s">
        <v>145</v>
      </c>
      <c r="L212" s="38"/>
      <c r="M212" s="210" t="s">
        <v>1</v>
      </c>
      <c r="N212" s="211" t="s">
        <v>40</v>
      </c>
      <c r="O212" s="71"/>
      <c r="P212" s="212">
        <f>O212*H212</f>
        <v>0</v>
      </c>
      <c r="Q212" s="212">
        <v>1.3999999999999999E-4</v>
      </c>
      <c r="R212" s="212">
        <f>Q212*H212</f>
        <v>1.77205E-2</v>
      </c>
      <c r="S212" s="212">
        <v>0</v>
      </c>
      <c r="T212" s="213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4" t="s">
        <v>217</v>
      </c>
      <c r="AT212" s="214" t="s">
        <v>141</v>
      </c>
      <c r="AU212" s="214" t="s">
        <v>83</v>
      </c>
      <c r="AY212" s="16" t="s">
        <v>139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146</v>
      </c>
      <c r="BK212" s="215">
        <f>ROUND(I212*H212,2)</f>
        <v>0</v>
      </c>
      <c r="BL212" s="16" t="s">
        <v>217</v>
      </c>
      <c r="BM212" s="214" t="s">
        <v>1268</v>
      </c>
    </row>
    <row r="213" spans="1:65" s="13" customFormat="1" ht="10.199999999999999">
      <c r="B213" s="216"/>
      <c r="C213" s="217"/>
      <c r="D213" s="218" t="s">
        <v>148</v>
      </c>
      <c r="E213" s="219" t="s">
        <v>1</v>
      </c>
      <c r="F213" s="220" t="s">
        <v>1153</v>
      </c>
      <c r="G213" s="217"/>
      <c r="H213" s="221">
        <v>126.575</v>
      </c>
      <c r="I213" s="222"/>
      <c r="J213" s="217"/>
      <c r="K213" s="217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148</v>
      </c>
      <c r="AU213" s="227" t="s">
        <v>83</v>
      </c>
      <c r="AV213" s="13" t="s">
        <v>83</v>
      </c>
      <c r="AW213" s="13" t="s">
        <v>30</v>
      </c>
      <c r="AX213" s="13" t="s">
        <v>81</v>
      </c>
      <c r="AY213" s="227" t="s">
        <v>139</v>
      </c>
    </row>
    <row r="214" spans="1:65" s="12" customFormat="1" ht="22.8" customHeight="1">
      <c r="B214" s="187"/>
      <c r="C214" s="188"/>
      <c r="D214" s="189" t="s">
        <v>72</v>
      </c>
      <c r="E214" s="201" t="s">
        <v>1053</v>
      </c>
      <c r="F214" s="201" t="s">
        <v>1054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SUM(P215:P218)</f>
        <v>0</v>
      </c>
      <c r="Q214" s="195"/>
      <c r="R214" s="196">
        <f>SUM(R215:R218)</f>
        <v>2.5944800000000001E-2</v>
      </c>
      <c r="S214" s="195"/>
      <c r="T214" s="197">
        <f>SUM(T215:T218)</f>
        <v>0</v>
      </c>
      <c r="AR214" s="198" t="s">
        <v>83</v>
      </c>
      <c r="AT214" s="199" t="s">
        <v>72</v>
      </c>
      <c r="AU214" s="199" t="s">
        <v>81</v>
      </c>
      <c r="AY214" s="198" t="s">
        <v>139</v>
      </c>
      <c r="BK214" s="200">
        <f>SUM(BK215:BK218)</f>
        <v>0</v>
      </c>
    </row>
    <row r="215" spans="1:65" s="2" customFormat="1" ht="21.75" customHeight="1">
      <c r="A215" s="33"/>
      <c r="B215" s="34"/>
      <c r="C215" s="203" t="s">
        <v>334</v>
      </c>
      <c r="D215" s="203" t="s">
        <v>141</v>
      </c>
      <c r="E215" s="204" t="s">
        <v>1055</v>
      </c>
      <c r="F215" s="205" t="s">
        <v>1056</v>
      </c>
      <c r="G215" s="206" t="s">
        <v>157</v>
      </c>
      <c r="H215" s="207">
        <v>33.799999999999997</v>
      </c>
      <c r="I215" s="208"/>
      <c r="J215" s="209">
        <f>ROUND(I215*H215,2)</f>
        <v>0</v>
      </c>
      <c r="K215" s="205" t="s">
        <v>145</v>
      </c>
      <c r="L215" s="38"/>
      <c r="M215" s="210" t="s">
        <v>1</v>
      </c>
      <c r="N215" s="211" t="s">
        <v>40</v>
      </c>
      <c r="O215" s="71"/>
      <c r="P215" s="212">
        <f>O215*H215</f>
        <v>0</v>
      </c>
      <c r="Q215" s="212">
        <v>7.6000000000000004E-4</v>
      </c>
      <c r="R215" s="212">
        <f>Q215*H215</f>
        <v>2.5687999999999999E-2</v>
      </c>
      <c r="S215" s="212">
        <v>0</v>
      </c>
      <c r="T215" s="213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4" t="s">
        <v>217</v>
      </c>
      <c r="AT215" s="214" t="s">
        <v>141</v>
      </c>
      <c r="AU215" s="214" t="s">
        <v>83</v>
      </c>
      <c r="AY215" s="16" t="s">
        <v>139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6" t="s">
        <v>146</v>
      </c>
      <c r="BK215" s="215">
        <f>ROUND(I215*H215,2)</f>
        <v>0</v>
      </c>
      <c r="BL215" s="16" t="s">
        <v>217</v>
      </c>
      <c r="BM215" s="214" t="s">
        <v>1269</v>
      </c>
    </row>
    <row r="216" spans="1:65" s="13" customFormat="1" ht="10.199999999999999">
      <c r="B216" s="216"/>
      <c r="C216" s="217"/>
      <c r="D216" s="218" t="s">
        <v>148</v>
      </c>
      <c r="E216" s="219" t="s">
        <v>1</v>
      </c>
      <c r="F216" s="220" t="s">
        <v>1270</v>
      </c>
      <c r="G216" s="217"/>
      <c r="H216" s="221">
        <v>33.799999999999997</v>
      </c>
      <c r="I216" s="222"/>
      <c r="J216" s="217"/>
      <c r="K216" s="217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148</v>
      </c>
      <c r="AU216" s="227" t="s">
        <v>83</v>
      </c>
      <c r="AV216" s="13" t="s">
        <v>83</v>
      </c>
      <c r="AW216" s="13" t="s">
        <v>30</v>
      </c>
      <c r="AX216" s="13" t="s">
        <v>81</v>
      </c>
      <c r="AY216" s="227" t="s">
        <v>139</v>
      </c>
    </row>
    <row r="217" spans="1:65" s="2" customFormat="1" ht="33" customHeight="1">
      <c r="A217" s="33"/>
      <c r="B217" s="34"/>
      <c r="C217" s="203" t="s">
        <v>339</v>
      </c>
      <c r="D217" s="203" t="s">
        <v>141</v>
      </c>
      <c r="E217" s="204" t="s">
        <v>1059</v>
      </c>
      <c r="F217" s="205" t="s">
        <v>1060</v>
      </c>
      <c r="G217" s="206" t="s">
        <v>144</v>
      </c>
      <c r="H217" s="207">
        <v>3.21</v>
      </c>
      <c r="I217" s="208"/>
      <c r="J217" s="209">
        <f>ROUND(I217*H217,2)</f>
        <v>0</v>
      </c>
      <c r="K217" s="205" t="s">
        <v>145</v>
      </c>
      <c r="L217" s="38"/>
      <c r="M217" s="210" t="s">
        <v>1</v>
      </c>
      <c r="N217" s="211" t="s">
        <v>40</v>
      </c>
      <c r="O217" s="71"/>
      <c r="P217" s="212">
        <f>O217*H217</f>
        <v>0</v>
      </c>
      <c r="Q217" s="212">
        <v>8.0000000000000007E-5</v>
      </c>
      <c r="R217" s="212">
        <f>Q217*H217</f>
        <v>2.5680000000000001E-4</v>
      </c>
      <c r="S217" s="212">
        <v>0</v>
      </c>
      <c r="T217" s="213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4" t="s">
        <v>217</v>
      </c>
      <c r="AT217" s="214" t="s">
        <v>141</v>
      </c>
      <c r="AU217" s="214" t="s">
        <v>83</v>
      </c>
      <c r="AY217" s="16" t="s">
        <v>139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146</v>
      </c>
      <c r="BK217" s="215">
        <f>ROUND(I217*H217,2)</f>
        <v>0</v>
      </c>
      <c r="BL217" s="16" t="s">
        <v>217</v>
      </c>
      <c r="BM217" s="214" t="s">
        <v>1271</v>
      </c>
    </row>
    <row r="218" spans="1:65" s="13" customFormat="1" ht="10.199999999999999">
      <c r="B218" s="216"/>
      <c r="C218" s="217"/>
      <c r="D218" s="218" t="s">
        <v>148</v>
      </c>
      <c r="E218" s="219" t="s">
        <v>1</v>
      </c>
      <c r="F218" s="220" t="s">
        <v>1272</v>
      </c>
      <c r="G218" s="217"/>
      <c r="H218" s="221">
        <v>3.21</v>
      </c>
      <c r="I218" s="222"/>
      <c r="J218" s="217"/>
      <c r="K218" s="217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148</v>
      </c>
      <c r="AU218" s="227" t="s">
        <v>83</v>
      </c>
      <c r="AV218" s="13" t="s">
        <v>83</v>
      </c>
      <c r="AW218" s="13" t="s">
        <v>30</v>
      </c>
      <c r="AX218" s="13" t="s">
        <v>81</v>
      </c>
      <c r="AY218" s="227" t="s">
        <v>139</v>
      </c>
    </row>
    <row r="219" spans="1:65" s="12" customFormat="1" ht="25.95" customHeight="1">
      <c r="B219" s="187"/>
      <c r="C219" s="188"/>
      <c r="D219" s="189" t="s">
        <v>72</v>
      </c>
      <c r="E219" s="190" t="s">
        <v>814</v>
      </c>
      <c r="F219" s="190" t="s">
        <v>815</v>
      </c>
      <c r="G219" s="188"/>
      <c r="H219" s="188"/>
      <c r="I219" s="191"/>
      <c r="J219" s="192">
        <f>BK219</f>
        <v>0</v>
      </c>
      <c r="K219" s="188"/>
      <c r="L219" s="193"/>
      <c r="M219" s="194"/>
      <c r="N219" s="195"/>
      <c r="O219" s="195"/>
      <c r="P219" s="196">
        <f>P220+P222+P224+P226</f>
        <v>0</v>
      </c>
      <c r="Q219" s="195"/>
      <c r="R219" s="196">
        <f>R220+R222+R224+R226</f>
        <v>0</v>
      </c>
      <c r="S219" s="195"/>
      <c r="T219" s="197">
        <f>T220+T222+T224+T226</f>
        <v>0</v>
      </c>
      <c r="AR219" s="198" t="s">
        <v>164</v>
      </c>
      <c r="AT219" s="199" t="s">
        <v>72</v>
      </c>
      <c r="AU219" s="199" t="s">
        <v>73</v>
      </c>
      <c r="AY219" s="198" t="s">
        <v>139</v>
      </c>
      <c r="BK219" s="200">
        <f>BK220+BK222+BK224+BK226</f>
        <v>0</v>
      </c>
    </row>
    <row r="220" spans="1:65" s="12" customFormat="1" ht="22.8" customHeight="1">
      <c r="B220" s="187"/>
      <c r="C220" s="188"/>
      <c r="D220" s="189" t="s">
        <v>72</v>
      </c>
      <c r="E220" s="201" t="s">
        <v>816</v>
      </c>
      <c r="F220" s="201" t="s">
        <v>817</v>
      </c>
      <c r="G220" s="188"/>
      <c r="H220" s="188"/>
      <c r="I220" s="191"/>
      <c r="J220" s="202">
        <f>BK220</f>
        <v>0</v>
      </c>
      <c r="K220" s="188"/>
      <c r="L220" s="193"/>
      <c r="M220" s="194"/>
      <c r="N220" s="195"/>
      <c r="O220" s="195"/>
      <c r="P220" s="196">
        <f>P221</f>
        <v>0</v>
      </c>
      <c r="Q220" s="195"/>
      <c r="R220" s="196">
        <f>R221</f>
        <v>0</v>
      </c>
      <c r="S220" s="195"/>
      <c r="T220" s="197">
        <f>T221</f>
        <v>0</v>
      </c>
      <c r="AR220" s="198" t="s">
        <v>164</v>
      </c>
      <c r="AT220" s="199" t="s">
        <v>72</v>
      </c>
      <c r="AU220" s="199" t="s">
        <v>81</v>
      </c>
      <c r="AY220" s="198" t="s">
        <v>139</v>
      </c>
      <c r="BK220" s="200">
        <f>BK221</f>
        <v>0</v>
      </c>
    </row>
    <row r="221" spans="1:65" s="2" customFormat="1" ht="16.5" customHeight="1">
      <c r="A221" s="33"/>
      <c r="B221" s="34"/>
      <c r="C221" s="203" t="s">
        <v>344</v>
      </c>
      <c r="D221" s="203" t="s">
        <v>141</v>
      </c>
      <c r="E221" s="204" t="s">
        <v>819</v>
      </c>
      <c r="F221" s="205" t="s">
        <v>820</v>
      </c>
      <c r="G221" s="206" t="s">
        <v>821</v>
      </c>
      <c r="H221" s="207">
        <v>1</v>
      </c>
      <c r="I221" s="208"/>
      <c r="J221" s="209">
        <f>ROUND(I221*H221,2)</f>
        <v>0</v>
      </c>
      <c r="K221" s="205" t="s">
        <v>145</v>
      </c>
      <c r="L221" s="38"/>
      <c r="M221" s="210" t="s">
        <v>1</v>
      </c>
      <c r="N221" s="211" t="s">
        <v>40</v>
      </c>
      <c r="O221" s="71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4" t="s">
        <v>822</v>
      </c>
      <c r="AT221" s="214" t="s">
        <v>141</v>
      </c>
      <c r="AU221" s="214" t="s">
        <v>83</v>
      </c>
      <c r="AY221" s="16" t="s">
        <v>139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146</v>
      </c>
      <c r="BK221" s="215">
        <f>ROUND(I221*H221,2)</f>
        <v>0</v>
      </c>
      <c r="BL221" s="16" t="s">
        <v>822</v>
      </c>
      <c r="BM221" s="214" t="s">
        <v>1273</v>
      </c>
    </row>
    <row r="222" spans="1:65" s="12" customFormat="1" ht="22.8" customHeight="1">
      <c r="B222" s="187"/>
      <c r="C222" s="188"/>
      <c r="D222" s="189" t="s">
        <v>72</v>
      </c>
      <c r="E222" s="201" t="s">
        <v>824</v>
      </c>
      <c r="F222" s="201" t="s">
        <v>825</v>
      </c>
      <c r="G222" s="188"/>
      <c r="H222" s="188"/>
      <c r="I222" s="191"/>
      <c r="J222" s="202">
        <f>BK222</f>
        <v>0</v>
      </c>
      <c r="K222" s="188"/>
      <c r="L222" s="193"/>
      <c r="M222" s="194"/>
      <c r="N222" s="195"/>
      <c r="O222" s="195"/>
      <c r="P222" s="196">
        <f>P223</f>
        <v>0</v>
      </c>
      <c r="Q222" s="195"/>
      <c r="R222" s="196">
        <f>R223</f>
        <v>0</v>
      </c>
      <c r="S222" s="195"/>
      <c r="T222" s="197">
        <f>T223</f>
        <v>0</v>
      </c>
      <c r="AR222" s="198" t="s">
        <v>164</v>
      </c>
      <c r="AT222" s="199" t="s">
        <v>72</v>
      </c>
      <c r="AU222" s="199" t="s">
        <v>81</v>
      </c>
      <c r="AY222" s="198" t="s">
        <v>139</v>
      </c>
      <c r="BK222" s="200">
        <f>BK223</f>
        <v>0</v>
      </c>
    </row>
    <row r="223" spans="1:65" s="2" customFormat="1" ht="16.5" customHeight="1">
      <c r="A223" s="33"/>
      <c r="B223" s="34"/>
      <c r="C223" s="203" t="s">
        <v>348</v>
      </c>
      <c r="D223" s="203" t="s">
        <v>141</v>
      </c>
      <c r="E223" s="204" t="s">
        <v>827</v>
      </c>
      <c r="F223" s="205" t="s">
        <v>825</v>
      </c>
      <c r="G223" s="206" t="s">
        <v>821</v>
      </c>
      <c r="H223" s="207">
        <v>1</v>
      </c>
      <c r="I223" s="208"/>
      <c r="J223" s="209">
        <f>ROUND(I223*H223,2)</f>
        <v>0</v>
      </c>
      <c r="K223" s="205" t="s">
        <v>145</v>
      </c>
      <c r="L223" s="38"/>
      <c r="M223" s="210" t="s">
        <v>1</v>
      </c>
      <c r="N223" s="211" t="s">
        <v>40</v>
      </c>
      <c r="O223" s="71"/>
      <c r="P223" s="212">
        <f>O223*H223</f>
        <v>0</v>
      </c>
      <c r="Q223" s="212">
        <v>0</v>
      </c>
      <c r="R223" s="212">
        <f>Q223*H223</f>
        <v>0</v>
      </c>
      <c r="S223" s="212">
        <v>0</v>
      </c>
      <c r="T223" s="213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4" t="s">
        <v>822</v>
      </c>
      <c r="AT223" s="214" t="s">
        <v>141</v>
      </c>
      <c r="AU223" s="214" t="s">
        <v>83</v>
      </c>
      <c r="AY223" s="16" t="s">
        <v>139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146</v>
      </c>
      <c r="BK223" s="215">
        <f>ROUND(I223*H223,2)</f>
        <v>0</v>
      </c>
      <c r="BL223" s="16" t="s">
        <v>822</v>
      </c>
      <c r="BM223" s="214" t="s">
        <v>1274</v>
      </c>
    </row>
    <row r="224" spans="1:65" s="12" customFormat="1" ht="22.8" customHeight="1">
      <c r="B224" s="187"/>
      <c r="C224" s="188"/>
      <c r="D224" s="189" t="s">
        <v>72</v>
      </c>
      <c r="E224" s="201" t="s">
        <v>1275</v>
      </c>
      <c r="F224" s="201" t="s">
        <v>1276</v>
      </c>
      <c r="G224" s="188"/>
      <c r="H224" s="188"/>
      <c r="I224" s="191"/>
      <c r="J224" s="202">
        <f>BK224</f>
        <v>0</v>
      </c>
      <c r="K224" s="188"/>
      <c r="L224" s="193"/>
      <c r="M224" s="194"/>
      <c r="N224" s="195"/>
      <c r="O224" s="195"/>
      <c r="P224" s="196">
        <f>P225</f>
        <v>0</v>
      </c>
      <c r="Q224" s="195"/>
      <c r="R224" s="196">
        <f>R225</f>
        <v>0</v>
      </c>
      <c r="S224" s="195"/>
      <c r="T224" s="197">
        <f>T225</f>
        <v>0</v>
      </c>
      <c r="AR224" s="198" t="s">
        <v>164</v>
      </c>
      <c r="AT224" s="199" t="s">
        <v>72</v>
      </c>
      <c r="AU224" s="199" t="s">
        <v>81</v>
      </c>
      <c r="AY224" s="198" t="s">
        <v>139</v>
      </c>
      <c r="BK224" s="200">
        <f>BK225</f>
        <v>0</v>
      </c>
    </row>
    <row r="225" spans="1:65" s="2" customFormat="1" ht="16.5" customHeight="1">
      <c r="A225" s="33"/>
      <c r="B225" s="34"/>
      <c r="C225" s="203" t="s">
        <v>353</v>
      </c>
      <c r="D225" s="203" t="s">
        <v>141</v>
      </c>
      <c r="E225" s="204" t="s">
        <v>1277</v>
      </c>
      <c r="F225" s="205" t="s">
        <v>1278</v>
      </c>
      <c r="G225" s="206" t="s">
        <v>821</v>
      </c>
      <c r="H225" s="207">
        <v>1</v>
      </c>
      <c r="I225" s="208"/>
      <c r="J225" s="209">
        <f>ROUND(I225*H225,2)</f>
        <v>0</v>
      </c>
      <c r="K225" s="205" t="s">
        <v>145</v>
      </c>
      <c r="L225" s="38"/>
      <c r="M225" s="210" t="s">
        <v>1</v>
      </c>
      <c r="N225" s="211" t="s">
        <v>40</v>
      </c>
      <c r="O225" s="71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4" t="s">
        <v>822</v>
      </c>
      <c r="AT225" s="214" t="s">
        <v>141</v>
      </c>
      <c r="AU225" s="214" t="s">
        <v>83</v>
      </c>
      <c r="AY225" s="16" t="s">
        <v>139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146</v>
      </c>
      <c r="BK225" s="215">
        <f>ROUND(I225*H225,2)</f>
        <v>0</v>
      </c>
      <c r="BL225" s="16" t="s">
        <v>822</v>
      </c>
      <c r="BM225" s="214" t="s">
        <v>1279</v>
      </c>
    </row>
    <row r="226" spans="1:65" s="12" customFormat="1" ht="22.8" customHeight="1">
      <c r="B226" s="187"/>
      <c r="C226" s="188"/>
      <c r="D226" s="189" t="s">
        <v>72</v>
      </c>
      <c r="E226" s="201" t="s">
        <v>829</v>
      </c>
      <c r="F226" s="201" t="s">
        <v>830</v>
      </c>
      <c r="G226" s="188"/>
      <c r="H226" s="188"/>
      <c r="I226" s="191"/>
      <c r="J226" s="202">
        <f>BK226</f>
        <v>0</v>
      </c>
      <c r="K226" s="188"/>
      <c r="L226" s="193"/>
      <c r="M226" s="194"/>
      <c r="N226" s="195"/>
      <c r="O226" s="195"/>
      <c r="P226" s="196">
        <f>P227</f>
        <v>0</v>
      </c>
      <c r="Q226" s="195"/>
      <c r="R226" s="196">
        <f>R227</f>
        <v>0</v>
      </c>
      <c r="S226" s="195"/>
      <c r="T226" s="197">
        <f>T227</f>
        <v>0</v>
      </c>
      <c r="AR226" s="198" t="s">
        <v>164</v>
      </c>
      <c r="AT226" s="199" t="s">
        <v>72</v>
      </c>
      <c r="AU226" s="199" t="s">
        <v>81</v>
      </c>
      <c r="AY226" s="198" t="s">
        <v>139</v>
      </c>
      <c r="BK226" s="200">
        <f>BK227</f>
        <v>0</v>
      </c>
    </row>
    <row r="227" spans="1:65" s="2" customFormat="1" ht="16.5" customHeight="1">
      <c r="A227" s="33"/>
      <c r="B227" s="34"/>
      <c r="C227" s="203" t="s">
        <v>358</v>
      </c>
      <c r="D227" s="203" t="s">
        <v>141</v>
      </c>
      <c r="E227" s="204" t="s">
        <v>832</v>
      </c>
      <c r="F227" s="205" t="s">
        <v>830</v>
      </c>
      <c r="G227" s="206" t="s">
        <v>821</v>
      </c>
      <c r="H227" s="207">
        <v>1</v>
      </c>
      <c r="I227" s="208"/>
      <c r="J227" s="209">
        <f>ROUND(I227*H227,2)</f>
        <v>0</v>
      </c>
      <c r="K227" s="205" t="s">
        <v>145</v>
      </c>
      <c r="L227" s="38"/>
      <c r="M227" s="252" t="s">
        <v>1</v>
      </c>
      <c r="N227" s="253" t="s">
        <v>40</v>
      </c>
      <c r="O227" s="254"/>
      <c r="P227" s="255">
        <f>O227*H227</f>
        <v>0</v>
      </c>
      <c r="Q227" s="255">
        <v>0</v>
      </c>
      <c r="R227" s="255">
        <f>Q227*H227</f>
        <v>0</v>
      </c>
      <c r="S227" s="255">
        <v>0</v>
      </c>
      <c r="T227" s="256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4" t="s">
        <v>822</v>
      </c>
      <c r="AT227" s="214" t="s">
        <v>141</v>
      </c>
      <c r="AU227" s="214" t="s">
        <v>83</v>
      </c>
      <c r="AY227" s="16" t="s">
        <v>139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146</v>
      </c>
      <c r="BK227" s="215">
        <f>ROUND(I227*H227,2)</f>
        <v>0</v>
      </c>
      <c r="BL227" s="16" t="s">
        <v>822</v>
      </c>
      <c r="BM227" s="214" t="s">
        <v>1280</v>
      </c>
    </row>
    <row r="228" spans="1:65" s="2" customFormat="1" ht="6.9" customHeight="1">
      <c r="A228" s="33"/>
      <c r="B228" s="54"/>
      <c r="C228" s="55"/>
      <c r="D228" s="55"/>
      <c r="E228" s="55"/>
      <c r="F228" s="55"/>
      <c r="G228" s="55"/>
      <c r="H228" s="55"/>
      <c r="I228" s="152"/>
      <c r="J228" s="55"/>
      <c r="K228" s="55"/>
      <c r="L228" s="38"/>
      <c r="M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</row>
  </sheetData>
  <sheetProtection algorithmName="SHA-512" hashValue="15h2RoFOL6jN4hC4UcPB/ajd9ApvOSepvgutQ7KL7ws+kFXDAmznIzfPwf4CGug7aiUpGhGyKzad88/4aO2S6w==" saltValue="8bhI0N/VW4WVEPFVX+MB8bvBRWBjfiIUyb33+3cR/dJLvZAeI59Dt6WrTgoKYT+TQ1UiHShRw+37r1MCreRvKw==" spinCount="100000" sheet="1" objects="1" scenarios="1" formatColumns="0" formatRows="0" autoFilter="0"/>
  <autoFilter ref="C131:K227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fasády</vt:lpstr>
      <vt:lpstr>SO 02 - Oprava fasády WC ...</vt:lpstr>
      <vt:lpstr>SO 03 - Demolice stavědla...</vt:lpstr>
      <vt:lpstr>SO 04 - Oprava skladů </vt:lpstr>
      <vt:lpstr>'Rekapitulace stavby'!Názvy_tisku</vt:lpstr>
      <vt:lpstr>'SO 01 - Oprava fasády'!Názvy_tisku</vt:lpstr>
      <vt:lpstr>'SO 02 - Oprava fasády WC ...'!Názvy_tisku</vt:lpstr>
      <vt:lpstr>'SO 03 - Demolice stavědla...'!Názvy_tisku</vt:lpstr>
      <vt:lpstr>'SO 04 - Oprava skladů '!Názvy_tisku</vt:lpstr>
      <vt:lpstr>'Rekapitulace stavby'!Oblast_tisku</vt:lpstr>
      <vt:lpstr>'SO 01 - Oprava fasády'!Oblast_tisku</vt:lpstr>
      <vt:lpstr>'SO 02 - Oprava fasády WC ...'!Oblast_tisku</vt:lpstr>
      <vt:lpstr>'SO 03 - Demolice stavědla...'!Oblast_tisku</vt:lpstr>
      <vt:lpstr>'SO 04 - Oprava skladů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Bouček Václav, Ing.</dc:creator>
  <cp:lastModifiedBy>Urbánková Markéta</cp:lastModifiedBy>
  <dcterms:created xsi:type="dcterms:W3CDTF">2020-04-02T06:44:56Z</dcterms:created>
  <dcterms:modified xsi:type="dcterms:W3CDTF">2020-04-03T08:00:08Z</dcterms:modified>
</cp:coreProperties>
</file>